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a2saloia-my.sharepoint.com/personal/a2saloia_a2saloia_onmicrosoft_com/Documents/A2S/GAL PESCA/PO LISBOA/3_CO3SO/2_AVISOS/2º AVISO/"/>
    </mc:Choice>
  </mc:AlternateContent>
  <xr:revisionPtr revIDLastSave="0" documentId="8_{DD3108CF-3AA9-40C6-9C5B-B1EC0C2F2474}" xr6:coauthVersionLast="47" xr6:coauthVersionMax="47" xr10:uidLastSave="{00000000-0000-0000-0000-000000000000}"/>
  <bookViews>
    <workbookView xWindow="28680" yWindow="-120" windowWidth="29040" windowHeight="15840" tabRatio="597" firstSheet="1" activeTab="1" xr2:uid="{00000000-000D-0000-FFFF-FFFF00000000}"/>
  </bookViews>
  <sheets>
    <sheet name="Baixa Densidade" sheetId="7" state="hidden" r:id="rId1"/>
    <sheet name="Simulador_ES" sheetId="14" r:id="rId2"/>
    <sheet name="Referências" sheetId="17" state="hidden" r:id="rId3"/>
    <sheet name="Auxiliar" sheetId="1" state="hidden" r:id="rId4"/>
  </sheets>
  <externalReferences>
    <externalReference r:id="rId5"/>
    <externalReference r:id="rId6"/>
  </externalReferences>
  <definedNames>
    <definedName name="anscount" hidden="1">1</definedName>
    <definedName name="Bu">[1]INPUT!$B$10</definedName>
    <definedName name="DC">[1]INPUT!$B$8</definedName>
    <definedName name="EXHIBIT_01" localSheetId="2">#REF!</definedName>
    <definedName name="EXHIBIT_01">#REF!</definedName>
    <definedName name="EXHIBIT_02" localSheetId="2">#REF!</definedName>
    <definedName name="EXHIBIT_02">#REF!</definedName>
    <definedName name="EXHIBIT_05" localSheetId="2">#REF!</definedName>
    <definedName name="EXHIBIT_05">#REF!</definedName>
    <definedName name="EXHIBIT_06" localSheetId="2">#REF!</definedName>
    <definedName name="EXHIBIT_06">#REF!</definedName>
    <definedName name="EXHIBIT_07" localSheetId="2">#REF!</definedName>
    <definedName name="EXHIBIT_07">#REF!</definedName>
    <definedName name="EXHIBIT_08" localSheetId="2">#REF!</definedName>
    <definedName name="EXHIBIT_08">#REF!</definedName>
    <definedName name="new_proj">'[2]Novos Projectos'!$A$3:$A$57</definedName>
    <definedName name="Pm">[1]INPUT!$B$6</definedName>
    <definedName name="Rd">[1]INPUT!$B$4</definedName>
    <definedName name="t">[1]INPUT!$B$7</definedName>
    <definedName name="TD">[1]INPUT!$B$9</definedName>
    <definedName name="VARa">[1]INPUT!$B$12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14" l="1"/>
  <c r="F23" i="14" l="1"/>
  <c r="G23" i="14" s="1"/>
  <c r="I23" i="14"/>
  <c r="J23" i="14"/>
  <c r="F24" i="14"/>
  <c r="G24" i="14" s="1"/>
  <c r="I24" i="14"/>
  <c r="J24" i="14"/>
  <c r="F25" i="14"/>
  <c r="G25" i="14" s="1"/>
  <c r="I25" i="14"/>
  <c r="J25" i="14" s="1"/>
  <c r="F26" i="14"/>
  <c r="G26" i="14" s="1"/>
  <c r="I26" i="14"/>
  <c r="J26" i="14" s="1"/>
  <c r="F27" i="14"/>
  <c r="G27" i="14"/>
  <c r="I27" i="14"/>
  <c r="J27" i="14" s="1"/>
  <c r="F28" i="14"/>
  <c r="G28" i="14" s="1"/>
  <c r="I28" i="14"/>
  <c r="J28" i="14" s="1"/>
  <c r="F29" i="14"/>
  <c r="G29" i="14"/>
  <c r="I29" i="14"/>
  <c r="J29" i="14" s="1"/>
  <c r="F30" i="14"/>
  <c r="G30" i="14"/>
  <c r="I30" i="14"/>
  <c r="J30" i="14" s="1"/>
  <c r="F31" i="14"/>
  <c r="G31" i="14" s="1"/>
  <c r="I31" i="14"/>
  <c r="J31" i="14" s="1"/>
  <c r="F32" i="14"/>
  <c r="G32" i="14" s="1"/>
  <c r="I32" i="14"/>
  <c r="J32" i="14"/>
  <c r="F33" i="14"/>
  <c r="G33" i="14" s="1"/>
  <c r="I33" i="14"/>
  <c r="J33" i="14"/>
  <c r="B23" i="14"/>
  <c r="B24" i="14"/>
  <c r="B25" i="14"/>
  <c r="B26" i="14"/>
  <c r="B27" i="14"/>
  <c r="B28" i="14"/>
  <c r="B29" i="14"/>
  <c r="B30" i="14"/>
  <c r="B31" i="14"/>
  <c r="B32" i="14"/>
  <c r="B33" i="14"/>
  <c r="K31" i="14" l="1"/>
  <c r="L31" i="14" s="1"/>
  <c r="M31" i="14" s="1"/>
  <c r="K25" i="14"/>
  <c r="L25" i="14" s="1"/>
  <c r="M25" i="14" s="1"/>
  <c r="K26" i="14"/>
  <c r="L26" i="14" s="1"/>
  <c r="M26" i="14" s="1"/>
  <c r="K33" i="14"/>
  <c r="L33" i="14" s="1"/>
  <c r="M33" i="14" s="1"/>
  <c r="K23" i="14"/>
  <c r="L23" i="14" s="1"/>
  <c r="M23" i="14" s="1"/>
  <c r="K29" i="14"/>
  <c r="L29" i="14" s="1"/>
  <c r="M29" i="14" s="1"/>
  <c r="K28" i="14"/>
  <c r="L28" i="14" s="1"/>
  <c r="M28" i="14" s="1"/>
  <c r="K27" i="14"/>
  <c r="L27" i="14" s="1"/>
  <c r="M27" i="14" s="1"/>
  <c r="K32" i="14"/>
  <c r="L32" i="14" s="1"/>
  <c r="M32" i="14" s="1"/>
  <c r="K24" i="14"/>
  <c r="L24" i="14" s="1"/>
  <c r="M24" i="14" s="1"/>
  <c r="K30" i="14"/>
  <c r="L30" i="14" s="1"/>
  <c r="M30" i="14" s="1"/>
  <c r="F21" i="14"/>
  <c r="F22" i="14"/>
  <c r="F20" i="14"/>
  <c r="F18" i="14"/>
  <c r="F19" i="14"/>
  <c r="F17" i="14"/>
  <c r="F15" i="14" l="1"/>
  <c r="G15" i="14" s="1"/>
  <c r="I15" i="14"/>
  <c r="J15" i="14" s="1"/>
  <c r="F16" i="14"/>
  <c r="G16" i="14" s="1"/>
  <c r="I16" i="14"/>
  <c r="J16" i="14" s="1"/>
  <c r="G17" i="14"/>
  <c r="I17" i="14"/>
  <c r="J17" i="14" s="1"/>
  <c r="G18" i="14"/>
  <c r="I18" i="14"/>
  <c r="J18" i="14" s="1"/>
  <c r="G19" i="14"/>
  <c r="I19" i="14"/>
  <c r="J19" i="14" s="1"/>
  <c r="G20" i="14"/>
  <c r="I20" i="14"/>
  <c r="J20" i="14" s="1"/>
  <c r="G21" i="14"/>
  <c r="I21" i="14"/>
  <c r="J21" i="14" s="1"/>
  <c r="G22" i="14"/>
  <c r="I22" i="14"/>
  <c r="J22" i="14" s="1"/>
  <c r="I14" i="14"/>
  <c r="J14" i="14" s="1"/>
  <c r="F14" i="14"/>
  <c r="G14" i="14" s="1"/>
  <c r="B15" i="14"/>
  <c r="B16" i="14"/>
  <c r="B17" i="14"/>
  <c r="B18" i="14"/>
  <c r="B19" i="14"/>
  <c r="B20" i="14"/>
  <c r="B21" i="14"/>
  <c r="B22" i="14"/>
  <c r="B14" i="14"/>
  <c r="K18" i="14" l="1"/>
  <c r="L18" i="14" s="1"/>
  <c r="M18" i="14" s="1"/>
  <c r="K16" i="14"/>
  <c r="L16" i="14" s="1"/>
  <c r="M16" i="14" s="1"/>
  <c r="K21" i="14"/>
  <c r="L21" i="14" s="1"/>
  <c r="M21" i="14" s="1"/>
  <c r="K19" i="14"/>
  <c r="L19" i="14" s="1"/>
  <c r="M19" i="14" s="1"/>
  <c r="K22" i="14"/>
  <c r="L22" i="14" s="1"/>
  <c r="M22" i="14" s="1"/>
  <c r="K20" i="14"/>
  <c r="L20" i="14" s="1"/>
  <c r="M20" i="14" s="1"/>
  <c r="K17" i="14"/>
  <c r="L17" i="14" s="1"/>
  <c r="M17" i="14" s="1"/>
  <c r="K15" i="14"/>
  <c r="L15" i="14" s="1"/>
  <c r="M15" i="14" s="1"/>
  <c r="A15" i="14" l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K14" i="14" l="1"/>
  <c r="L14" i="14" s="1"/>
  <c r="M14" i="14" s="1"/>
  <c r="K34" i="14" l="1"/>
  <c r="J42" i="14"/>
  <c r="J40" i="14"/>
  <c r="M34" i="14" l="1"/>
  <c r="J44" i="14"/>
  <c r="L44" i="14" s="1"/>
  <c r="L34" i="14"/>
  <c r="J46" i="14" s="1"/>
  <c r="L46" i="14" s="1"/>
  <c r="L48" i="14" l="1"/>
  <c r="J4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NORTE 2020</author>
    <author>Bruno Santos</author>
  </authors>
  <commentList>
    <comment ref="J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NORTE 2020:</t>
        </r>
        <r>
          <rPr>
            <sz val="9"/>
            <color indexed="81"/>
            <rFont val="Tahoma"/>
            <family val="2"/>
          </rPr>
          <t xml:space="preserve">
Tendo por referência a remuneração base, excluídos os subsídios de Natal e de férias</t>
        </r>
      </text>
    </comment>
    <comment ref="K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O menor dos dois valores: (2+3) ou (5+6)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<sst xmlns="http://schemas.openxmlformats.org/spreadsheetml/2006/main" count="360" uniqueCount="247">
  <si>
    <t>SIM</t>
  </si>
  <si>
    <t>NÃO</t>
  </si>
  <si>
    <t>IAS</t>
  </si>
  <si>
    <t>Alfândega da Fé</t>
  </si>
  <si>
    <t>Arcos de Valdevez</t>
  </si>
  <si>
    <t>Arouca</t>
  </si>
  <si>
    <t>Boticas</t>
  </si>
  <si>
    <t>Alijó</t>
  </si>
  <si>
    <t>Chaves</t>
  </si>
  <si>
    <t>Baião</t>
  </si>
  <si>
    <t>Armamar</t>
  </si>
  <si>
    <t>Bragança</t>
  </si>
  <si>
    <t>Melgaço</t>
  </si>
  <si>
    <t>Montalegre</t>
  </si>
  <si>
    <t>Carrazeda de Ansiães</t>
  </si>
  <si>
    <t>Macedo de Cavaleiros</t>
  </si>
  <si>
    <t>Monção</t>
  </si>
  <si>
    <t>Ribeira de Pena</t>
  </si>
  <si>
    <t>Celorico de Basto</t>
  </si>
  <si>
    <t>Freixo de Espada à Cinta</t>
  </si>
  <si>
    <t>Miranda do Douro</t>
  </si>
  <si>
    <t>Paredes de Coura</t>
  </si>
  <si>
    <t>Terras de Bouro</t>
  </si>
  <si>
    <t>Valpaços</t>
  </si>
  <si>
    <t>Cinfães</t>
  </si>
  <si>
    <t>Lamego</t>
  </si>
  <si>
    <t>Mirandela</t>
  </si>
  <si>
    <t>Ponte da Barca</t>
  </si>
  <si>
    <t>Vila Verde</t>
  </si>
  <si>
    <t>Vila Pouca de Aguiar</t>
  </si>
  <si>
    <t>Mesão Frio</t>
  </si>
  <si>
    <t>Mogadouro</t>
  </si>
  <si>
    <t>Ave</t>
  </si>
  <si>
    <t>Moimenta da Beira</t>
  </si>
  <si>
    <t>Vila Flor</t>
  </si>
  <si>
    <t>Cabeceiras de Basto</t>
  </si>
  <si>
    <t>Murça</t>
  </si>
  <si>
    <t>Vimioso</t>
  </si>
  <si>
    <t>Fafe</t>
  </si>
  <si>
    <t>Penedono</t>
  </si>
  <si>
    <t>Vinhais</t>
  </si>
  <si>
    <t>Vila Nova de Cerveira</t>
  </si>
  <si>
    <t>Peso da Régua</t>
  </si>
  <si>
    <t>Mondim de Basto</t>
  </si>
  <si>
    <t>Resende</t>
  </si>
  <si>
    <t>Sabrosa</t>
  </si>
  <si>
    <t>Santa Marta de Penaguião</t>
  </si>
  <si>
    <t>Vieira do Minho</t>
  </si>
  <si>
    <t>São João da Pesqueira</t>
  </si>
  <si>
    <t>Sernancelhe</t>
  </si>
  <si>
    <t>Tabuaço</t>
  </si>
  <si>
    <t>Tarouca</t>
  </si>
  <si>
    <t>Torre de Moncorvo</t>
  </si>
  <si>
    <t>Vila Nova de Foz Côa</t>
  </si>
  <si>
    <t>Vila Real</t>
  </si>
  <si>
    <t>Alto Minho</t>
  </si>
  <si>
    <t>Cávado</t>
  </si>
  <si>
    <t>Área Metropolitana do Porto</t>
  </si>
  <si>
    <t>Alto Tâmega</t>
  </si>
  <si>
    <t>Tâmega e Sousa</t>
  </si>
  <si>
    <t>Douro</t>
  </si>
  <si>
    <t>Terras de Trás-os-Montes</t>
  </si>
  <si>
    <t>NUT III</t>
  </si>
  <si>
    <t>Municípios Baixa Densidade NORTE</t>
  </si>
  <si>
    <t>Ansiães</t>
  </si>
  <si>
    <t>Amarante</t>
  </si>
  <si>
    <t>Candemil</t>
  </si>
  <si>
    <t>Gouveia (São Simão)</t>
  </si>
  <si>
    <t>Jazente</t>
  </si>
  <si>
    <t>Rebordelo</t>
  </si>
  <si>
    <t>Salvador do Monte</t>
  </si>
  <si>
    <t>União das freguesias de Aboadela, Sanche e Várzea</t>
  </si>
  <si>
    <t>União das freguesias de Olo e Canadelo</t>
  </si>
  <si>
    <t>União das freguesas de Bustelo, Carneiro e Carvalho de Rei</t>
  </si>
  <si>
    <t>Vila Chã do Marão</t>
  </si>
  <si>
    <t>Amares</t>
  </si>
  <si>
    <t>Bouro (Santa Marta)</t>
  </si>
  <si>
    <t>Goães</t>
  </si>
  <si>
    <t>União das freguesias de Caldelas, Sequeiros e Paranhos</t>
  </si>
  <si>
    <t>União das freguesias de Vilela, Seramil e Paredes Secas</t>
  </si>
  <si>
    <t>Dem</t>
  </si>
  <si>
    <t>União das freguesias de Arga (Baixo, Cima e São João)</t>
  </si>
  <si>
    <t>União das freguesias de Gondar e Orbacém</t>
  </si>
  <si>
    <t>Castelo de Paiva</t>
  </si>
  <si>
    <t>Real</t>
  </si>
  <si>
    <t>União das Fregueisas da Raia, Pedorido e Paraíso</t>
  </si>
  <si>
    <t>Caminha</t>
  </si>
  <si>
    <t>Guimarães</t>
  </si>
  <si>
    <t>União das freguesias de Arosa e Castelões</t>
  </si>
  <si>
    <t>Marco de Canaveses</t>
  </si>
  <si>
    <t>Várzea, Aliviada e Folhada</t>
  </si>
  <si>
    <t>Ponte de Lima</t>
  </si>
  <si>
    <t>Anais</t>
  </si>
  <si>
    <t>Ardegão, Freixo e Mato</t>
  </si>
  <si>
    <t>Associação de freguesias do Vale do Neiva</t>
  </si>
  <si>
    <t>Bárrio e Cepões</t>
  </si>
  <si>
    <t>Beiral do Lima</t>
  </si>
  <si>
    <t>Boalhosa</t>
  </si>
  <si>
    <t>Cabaços e Fojo Lobal</t>
  </si>
  <si>
    <t>Cabração e Moreira do Lima</t>
  </si>
  <si>
    <t>Estorãos</t>
  </si>
  <si>
    <t>Calheiros</t>
  </si>
  <si>
    <t>Friastelas</t>
  </si>
  <si>
    <t>Gemieira</t>
  </si>
  <si>
    <t>Gondufe</t>
  </si>
  <si>
    <t>Labruja</t>
  </si>
  <si>
    <t>Labrujó, Rendufe e Vilar do Monte</t>
  </si>
  <si>
    <t>Navió e Vitorino dos Piães</t>
  </si>
  <si>
    <t>Poiares</t>
  </si>
  <si>
    <t>Serdedelo</t>
  </si>
  <si>
    <t>Vale de Cambra</t>
  </si>
  <si>
    <t>Arões</t>
  </si>
  <si>
    <t>Junqueira</t>
  </si>
  <si>
    <t>Valença</t>
  </si>
  <si>
    <t>Boivão</t>
  </si>
  <si>
    <t>Fontoura</t>
  </si>
  <si>
    <t>União das freguesias de Gondomil e Safins</t>
  </si>
  <si>
    <t>União das freguesias de São Julião e Silva</t>
  </si>
  <si>
    <t>Viana do Castelo</t>
  </si>
  <si>
    <t>Montaria</t>
  </si>
  <si>
    <t>Concelho Sem Baixa Densidade</t>
  </si>
  <si>
    <t>Freguesia baixa densidade</t>
  </si>
  <si>
    <t>a) + CO3SO Emprego Interior</t>
  </si>
  <si>
    <t>b) + CO3SO Emprego Urbano</t>
  </si>
  <si>
    <t>c) + CO3SO Emprego Empreendedorismo Social</t>
  </si>
  <si>
    <t>Modalidade +CO3SO</t>
  </si>
  <si>
    <t>Modalidades Intervenção</t>
  </si>
  <si>
    <t>a) Intervenções GAL (DLBC)</t>
  </si>
  <si>
    <t>b) Intervenções CIM/AM (PDCT)</t>
  </si>
  <si>
    <t>c) Intervenções  AG</t>
  </si>
  <si>
    <t>&lt;= 2 PT</t>
  </si>
  <si>
    <t>&gt; 2 PT</t>
  </si>
  <si>
    <t>Âmbito Territorial</t>
  </si>
  <si>
    <t>Territórios Interior (baixa densidade)</t>
  </si>
  <si>
    <t xml:space="preserve">Áreas de Regeneração Urbana (ARU) previstas PEDU </t>
  </si>
  <si>
    <t>Áreas de Regeneração Urbana (ARU) previstas PARU</t>
  </si>
  <si>
    <t>Todo o território Nacional</t>
  </si>
  <si>
    <t xml:space="preserve">Tipologias de operação </t>
  </si>
  <si>
    <t>1 - Criação de Postos de Trabalho nas seguintes condições</t>
  </si>
  <si>
    <t>2 - Elegíveis contratos de trabalho sem termo, desde que celebrados após a apresentação da candidatura</t>
  </si>
  <si>
    <t>3- alínea e) do nº1 só se aplicam ao  +CO3SO Emprego Interior</t>
  </si>
  <si>
    <t>Beneficiários</t>
  </si>
  <si>
    <t xml:space="preserve">PME </t>
  </si>
  <si>
    <t>PME</t>
  </si>
  <si>
    <t>Entidades da economia social previstas no nº4 da Lei nº30/2013</t>
  </si>
  <si>
    <t>Taxa 85%</t>
  </si>
  <si>
    <t>Taxa fixa de 40% sobre custos diretos com os posto de trabalho criados</t>
  </si>
  <si>
    <t>a)</t>
  </si>
  <si>
    <t xml:space="preserve">b) </t>
  </si>
  <si>
    <t>c)</t>
  </si>
  <si>
    <t xml:space="preserve">d.i) </t>
  </si>
  <si>
    <t xml:space="preserve">d.ii) </t>
  </si>
  <si>
    <t>d.iii)</t>
  </si>
  <si>
    <t>d.iv)</t>
  </si>
  <si>
    <t xml:space="preserve">d.v) </t>
  </si>
  <si>
    <t xml:space="preserve">d.vi) </t>
  </si>
  <si>
    <t xml:space="preserve">d.vii) </t>
  </si>
  <si>
    <t xml:space="preserve">d.viii) </t>
  </si>
  <si>
    <t xml:space="preserve">d.ix) </t>
  </si>
  <si>
    <t xml:space="preserve">d.x) </t>
  </si>
  <si>
    <t xml:space="preserve">d.xi) </t>
  </si>
  <si>
    <t xml:space="preserve">d.xii) </t>
  </si>
  <si>
    <t xml:space="preserve">f) </t>
  </si>
  <si>
    <t>Próprio emprego</t>
  </si>
  <si>
    <t>Desempregados inscritos há pelo menos 6 meses no IEFP</t>
  </si>
  <si>
    <t xml:space="preserve">Desempregados inscritos há pelo menos 2 meses no IEFP &lt;= 29 anos ou &gt;45 anos </t>
  </si>
  <si>
    <t xml:space="preserve">Desempregado inscrito no IEFP, beneficiário de prestação de desemprego </t>
  </si>
  <si>
    <t>Desempregado inscrito no IEFP, beneficiário do rendimento social de inserção</t>
  </si>
  <si>
    <t>Desempregado inscrito no IEFP, com deficiência e incapacidade</t>
  </si>
  <si>
    <t>Desempregado inscrito no IEFP, que integre família monoparental</t>
  </si>
  <si>
    <t>Desempregado inscrito no IEFP, cujo conjuge ou pessoa com quem viva em união de facto se encontre igualmente em situação de desemprego, inscrito no IEFP</t>
  </si>
  <si>
    <t>Desempregado inscrito no IEFP, vítima de violência doméstica</t>
  </si>
  <si>
    <t>Desempregado inscrito no IEFP, refugiado</t>
  </si>
  <si>
    <t>Desempregado inscrito no IEFP, Ex-recluso e aquele que tenha cumprido penas ou medidas judiciais não privativas e liberdades em condições de se inserir na vida ativa</t>
  </si>
  <si>
    <t>Desempregado inscrito no IEFP, toxicodependente em processo de recuperação</t>
  </si>
  <si>
    <t>Desempregado inscrito no IEFP, em situação de sem-abrigo</t>
  </si>
  <si>
    <t>Desempregado inscrito no IEFP, vítima de tráfico de seres humanos</t>
  </si>
  <si>
    <t>Pessoas que não tenham registos na segurança social como trabalhadores por conta de outrem, nem como trabalhadores independentes nos 6 meses anteriores à contratação.</t>
  </si>
  <si>
    <t xml:space="preserve">Com qualificação de nível 5, 6, 7, ou 8 (QNQ), inativos ou desempregados e residentes em territórios não classificados como de baixa densidade, estimulando a mobilidade geográfica de trabalhadores </t>
  </si>
  <si>
    <t>Desempregado inscrito no IEFP, que tenha prestado serviço efetivo em regime de contrato, regime de contrato especial ou regime de voluntariado nas forças armadas ( condições do nº 2 do artigo 22º do Decreto-lei nº76/2018)</t>
  </si>
  <si>
    <t>Nº de meses a financiar</t>
  </si>
  <si>
    <t>Ordenação
PT</t>
  </si>
  <si>
    <t>OCS Taxa Fixa 40%</t>
  </si>
  <si>
    <t>Valor Máximo de Apoio (IAS)</t>
  </si>
  <si>
    <t>(1)</t>
  </si>
  <si>
    <t>(2)</t>
  </si>
  <si>
    <t>(5)</t>
  </si>
  <si>
    <t>Total Elegível</t>
  </si>
  <si>
    <t>R.1.4.2. Apoio à criação do Próprio Emprego</t>
  </si>
  <si>
    <t>R.1.4.3. Apoios Diretos à Contratação</t>
  </si>
  <si>
    <t>R1. Encargos com Destinatários</t>
  </si>
  <si>
    <t>TSU</t>
  </si>
  <si>
    <t>(4)</t>
  </si>
  <si>
    <t>(6)</t>
  </si>
  <si>
    <t>(7)</t>
  </si>
  <si>
    <t>(8)</t>
  </si>
  <si>
    <t>(9=7+8)</t>
  </si>
  <si>
    <t>GAL</t>
  </si>
  <si>
    <t>AG</t>
  </si>
  <si>
    <t>NIF</t>
  </si>
  <si>
    <t>TSU
(Máx apoio)</t>
  </si>
  <si>
    <t>Valor do Apoio Apurado (R1)</t>
  </si>
  <si>
    <t>R1. ENCARGOS COM DESTINATÁRIOS (Custos Diretos com PT criados)</t>
  </si>
  <si>
    <t>TAXA FIXA 40%</t>
  </si>
  <si>
    <t>TOTAL APOIO</t>
  </si>
  <si>
    <t>(3)</t>
  </si>
  <si>
    <t xml:space="preserve">Remuneração base mensal </t>
  </si>
  <si>
    <t xml:space="preserve">Remuneração base </t>
  </si>
  <si>
    <t>TSU 
(RB)</t>
  </si>
  <si>
    <t>Forma jurídica da empresa</t>
  </si>
  <si>
    <t>Género</t>
  </si>
  <si>
    <r>
      <t xml:space="preserve">CARATERIZAÇÃO DOS POSTOS DE TRABALHO A CRIAR
</t>
    </r>
    <r>
      <rPr>
        <sz val="10"/>
        <color theme="0"/>
        <rFont val="Calibri"/>
        <family val="2"/>
        <scheme val="minor"/>
      </rPr>
      <t>(nº 1 do artigo 6.º do Regulamento Específico +CO3SO)</t>
    </r>
  </si>
  <si>
    <t>Instruções:</t>
  </si>
  <si>
    <t>Masculino</t>
  </si>
  <si>
    <t>Feminino</t>
  </si>
  <si>
    <t>Nível de Qualificação (QNQ)</t>
  </si>
  <si>
    <t>Sem Qualificação</t>
  </si>
  <si>
    <t>Nível 1</t>
  </si>
  <si>
    <t>Nível 2</t>
  </si>
  <si>
    <t>Nível 3</t>
  </si>
  <si>
    <t xml:space="preserve">Nível 4 </t>
  </si>
  <si>
    <t>Nível 5</t>
  </si>
  <si>
    <t>Nível 6</t>
  </si>
  <si>
    <t>Nível 7</t>
  </si>
  <si>
    <t>Nível 8</t>
  </si>
  <si>
    <t>Dimensão da Empresa</t>
  </si>
  <si>
    <t>Micro</t>
  </si>
  <si>
    <t>Pequena</t>
  </si>
  <si>
    <t>&lt;10 colab/&lt;=2M€</t>
  </si>
  <si>
    <t>&lt;50 colab/&lt;=10M€</t>
  </si>
  <si>
    <t>&lt;250 colab/&lt;=50M€</t>
  </si>
  <si>
    <t>Média</t>
  </si>
  <si>
    <t xml:space="preserve">e) </t>
  </si>
  <si>
    <t>IPSS</t>
  </si>
  <si>
    <t>ADL</t>
  </si>
  <si>
    <t>Associações</t>
  </si>
  <si>
    <t>Fundações</t>
  </si>
  <si>
    <t>Uniões</t>
  </si>
  <si>
    <t>Federações</t>
  </si>
  <si>
    <t>Confederações</t>
  </si>
  <si>
    <t>Cooperativas</t>
  </si>
  <si>
    <t>Mutualidades</t>
  </si>
  <si>
    <t>Misericórdias</t>
  </si>
  <si>
    <t>Outras Instituições</t>
  </si>
  <si>
    <r>
      <rPr>
        <b/>
        <sz val="11"/>
        <color theme="0"/>
        <rFont val="Calibri"/>
        <family val="2"/>
        <scheme val="minor"/>
      </rPr>
      <t>Valores a Aprova</t>
    </r>
    <r>
      <rPr>
        <sz val="11"/>
        <color theme="0"/>
        <rFont val="Calibri"/>
        <family val="2"/>
        <scheme val="minor"/>
      </rPr>
      <t>r  
Regulamento Minimis 
(Máximo 200.000 €)</t>
    </r>
  </si>
  <si>
    <t>Beneficiário______</t>
  </si>
  <si>
    <t>Preencha apenas as células a sombreado verde claro:
 - Beneficiário;
 - NIF;
. TSU - Confirme ou altere a TSU aplicável.
. Caraterização dos postos de trabalho a criar - Registe os postos de trabalho de acordo com a ordem cronológica com que pensa vir a contratá-los, selecionando a situação em que se enquadra o trabalhador que ocupará o posto de trabalho.
. Nº de meses a financiar - Registe o nº de meses para os quais pede apoio, respeitando o limite definido no Aviso,
. Remuneração base mensal - Registe a remuneração de base mensal que prevê atribuir ao trabalhador a contratar. Não deve incluir os subsídios de Natal ou de férias. 
As restantes células não são editáveis ou são calculadas automaticamente.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</si>
</sst>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sz val="10"/>
      <color indexed="8"/>
      <name val="Tahoma"/>
      <family val="2"/>
      <charset val="1"/>
    </font>
    <font>
      <b/>
      <sz val="10"/>
      <color indexed="8"/>
      <name val="Tahoma"/>
      <family val="2"/>
    </font>
    <font>
      <sz val="10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70C0"/>
      <name val="Tahoma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12" fillId="0" borderId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/>
    <xf numFmtId="0" fontId="3" fillId="4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center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/>
    <xf numFmtId="0" fontId="0" fillId="0" borderId="0" xfId="0" applyBorder="1"/>
    <xf numFmtId="0" fontId="1" fillId="0" borderId="11" xfId="0" applyFont="1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1" fillId="4" borderId="0" xfId="0" applyFont="1" applyFill="1" applyBorder="1" applyAlignment="1">
      <alignment horizontal="center"/>
    </xf>
    <xf numFmtId="0" fontId="0" fillId="4" borderId="0" xfId="0" applyFill="1"/>
    <xf numFmtId="0" fontId="0" fillId="0" borderId="2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/>
    <xf numFmtId="0" fontId="0" fillId="0" borderId="3" xfId="0" applyBorder="1" applyAlignment="1"/>
    <xf numFmtId="0" fontId="0" fillId="0" borderId="3" xfId="0" applyBorder="1"/>
    <xf numFmtId="49" fontId="7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44" fontId="0" fillId="0" borderId="0" xfId="0" applyNumberFormat="1"/>
    <xf numFmtId="0" fontId="0" fillId="4" borderId="0" xfId="0" applyFill="1" applyBorder="1" applyAlignment="1"/>
    <xf numFmtId="0" fontId="1" fillId="0" borderId="0" xfId="0" applyFont="1" applyBorder="1" applyAlignment="1">
      <alignment horizontal="center"/>
    </xf>
    <xf numFmtId="44" fontId="0" fillId="0" borderId="0" xfId="0" applyNumberFormat="1" applyAlignment="1">
      <alignment vertical="center"/>
    </xf>
    <xf numFmtId="0" fontId="0" fillId="0" borderId="0" xfId="0" applyProtection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/>
    <xf numFmtId="0" fontId="14" fillId="0" borderId="0" xfId="2" applyFont="1" applyBorder="1" applyAlignment="1">
      <alignment wrapText="1"/>
    </xf>
    <xf numFmtId="0" fontId="18" fillId="0" borderId="0" xfId="2" applyFont="1" applyBorder="1" applyAlignment="1">
      <alignment horizontal="left"/>
    </xf>
    <xf numFmtId="0" fontId="14" fillId="0" borderId="0" xfId="2" applyFont="1" applyBorder="1" applyAlignment="1">
      <alignment horizontal="left" vertical="top"/>
    </xf>
    <xf numFmtId="0" fontId="14" fillId="0" borderId="0" xfId="2" applyFont="1" applyFill="1" applyBorder="1" applyAlignment="1">
      <alignment horizontal="left" vertical="top"/>
    </xf>
    <xf numFmtId="0" fontId="15" fillId="0" borderId="0" xfId="2" applyFont="1" applyFill="1" applyBorder="1" applyAlignment="1">
      <alignment horizontal="left" vertical="top"/>
    </xf>
    <xf numFmtId="0" fontId="14" fillId="0" borderId="31" xfId="2" applyFont="1" applyBorder="1" applyAlignment="1">
      <alignment wrapText="1"/>
    </xf>
    <xf numFmtId="0" fontId="1" fillId="0" borderId="28" xfId="0" applyFont="1" applyBorder="1"/>
    <xf numFmtId="0" fontId="14" fillId="0" borderId="30" xfId="2" applyFont="1" applyBorder="1" applyAlignment="1">
      <alignment wrapText="1"/>
    </xf>
    <xf numFmtId="0" fontId="0" fillId="6" borderId="4" xfId="0" applyFill="1" applyBorder="1" applyAlignment="1"/>
    <xf numFmtId="0" fontId="19" fillId="0" borderId="0" xfId="0" applyFont="1" applyBorder="1"/>
    <xf numFmtId="0" fontId="0" fillId="0" borderId="0" xfId="0" applyBorder="1" applyAlignment="1"/>
    <xf numFmtId="0" fontId="0" fillId="0" borderId="3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5" fillId="0" borderId="28" xfId="2" applyFont="1" applyFill="1" applyBorder="1" applyAlignment="1">
      <alignment horizontal="left" vertical="top"/>
    </xf>
    <xf numFmtId="0" fontId="0" fillId="0" borderId="33" xfId="0" applyBorder="1"/>
    <xf numFmtId="0" fontId="0" fillId="0" borderId="34" xfId="0" applyBorder="1"/>
    <xf numFmtId="0" fontId="20" fillId="0" borderId="0" xfId="3" applyAlignment="1">
      <alignment horizontal="left" vertical="center" wrapText="1" indent="1"/>
    </xf>
    <xf numFmtId="0" fontId="0" fillId="0" borderId="26" xfId="0" applyBorder="1"/>
    <xf numFmtId="0" fontId="14" fillId="0" borderId="37" xfId="2" applyFont="1" applyBorder="1" applyAlignment="1">
      <alignment wrapText="1"/>
    </xf>
    <xf numFmtId="0" fontId="14" fillId="0" borderId="22" xfId="2" applyFont="1" applyBorder="1" applyAlignment="1">
      <alignment wrapText="1"/>
    </xf>
    <xf numFmtId="0" fontId="15" fillId="0" borderId="38" xfId="2" applyFont="1" applyFill="1" applyBorder="1" applyAlignment="1">
      <alignment horizontal="left" vertical="top"/>
    </xf>
    <xf numFmtId="0" fontId="0" fillId="0" borderId="24" xfId="0" applyBorder="1"/>
    <xf numFmtId="0" fontId="0" fillId="0" borderId="39" xfId="0" applyBorder="1"/>
    <xf numFmtId="0" fontId="14" fillId="0" borderId="29" xfId="2" applyFont="1" applyBorder="1" applyAlignment="1">
      <alignment wrapText="1"/>
    </xf>
    <xf numFmtId="0" fontId="14" fillId="0" borderId="36" xfId="2" applyFont="1" applyBorder="1" applyAlignment="1">
      <alignment wrapText="1"/>
    </xf>
    <xf numFmtId="0" fontId="14" fillId="0" borderId="35" xfId="2" applyFont="1" applyBorder="1" applyAlignment="1">
      <alignment wrapText="1"/>
    </xf>
    <xf numFmtId="0" fontId="21" fillId="0" borderId="28" xfId="2" applyFont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3" fillId="13" borderId="26" xfId="2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>
      <protection locked="0"/>
    </xf>
    <xf numFmtId="0" fontId="0" fillId="7" borderId="1" xfId="0" applyFill="1" applyBorder="1" applyAlignment="1" applyProtection="1">
      <alignment horizontal="center" vertical="center"/>
      <protection hidden="1"/>
    </xf>
    <xf numFmtId="2" fontId="8" fillId="0" borderId="0" xfId="0" applyNumberFormat="1" applyFont="1"/>
    <xf numFmtId="44" fontId="0" fillId="7" borderId="1" xfId="1" applyFont="1" applyFill="1" applyBorder="1" applyAlignment="1" applyProtection="1">
      <alignment vertical="center"/>
      <protection hidden="1"/>
    </xf>
    <xf numFmtId="44" fontId="0" fillId="7" borderId="1" xfId="1" applyFont="1" applyFill="1" applyBorder="1" applyAlignment="1" applyProtection="1">
      <alignment horizontal="right" vertical="center"/>
      <protection hidden="1"/>
    </xf>
    <xf numFmtId="44" fontId="0" fillId="7" borderId="1" xfId="0" applyNumberFormat="1" applyFill="1" applyBorder="1" applyAlignment="1" applyProtection="1">
      <alignment vertical="center"/>
      <protection hidden="1"/>
    </xf>
    <xf numFmtId="44" fontId="1" fillId="9" borderId="1" xfId="0" applyNumberFormat="1" applyFont="1" applyFill="1" applyBorder="1" applyAlignment="1" applyProtection="1">
      <alignment vertic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44" fontId="9" fillId="2" borderId="1" xfId="1" applyFont="1" applyFill="1" applyBorder="1" applyAlignme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4" borderId="0" xfId="0" applyFill="1" applyProtection="1"/>
    <xf numFmtId="0" fontId="0" fillId="0" borderId="0" xfId="0" applyBorder="1" applyProtection="1"/>
    <xf numFmtId="0" fontId="13" fillId="13" borderId="1" xfId="2" applyFont="1" applyFill="1" applyBorder="1" applyAlignment="1" applyProtection="1">
      <alignment horizontal="center" vertical="center"/>
      <protection locked="0"/>
    </xf>
    <xf numFmtId="164" fontId="13" fillId="13" borderId="1" xfId="2" applyNumberFormat="1" applyFont="1" applyFill="1" applyBorder="1" applyAlignment="1" applyProtection="1">
      <alignment horizontal="center" vertical="center"/>
      <protection locked="0"/>
    </xf>
    <xf numFmtId="0" fontId="13" fillId="13" borderId="1" xfId="2" applyFont="1" applyFill="1" applyBorder="1" applyAlignment="1" applyProtection="1">
      <alignment horizontal="left" vertical="center" wrapText="1"/>
      <protection locked="0"/>
    </xf>
    <xf numFmtId="0" fontId="0" fillId="4" borderId="47" xfId="0" applyFill="1" applyBorder="1" applyAlignment="1">
      <alignment vertical="center"/>
    </xf>
    <xf numFmtId="0" fontId="0" fillId="4" borderId="47" xfId="0" applyFill="1" applyBorder="1"/>
    <xf numFmtId="0" fontId="2" fillId="3" borderId="51" xfId="0" applyFont="1" applyFill="1" applyBorder="1" applyAlignment="1">
      <alignment horizontal="center" vertical="center" wrapText="1"/>
    </xf>
    <xf numFmtId="0" fontId="2" fillId="3" borderId="53" xfId="0" quotePrefix="1" applyFont="1" applyFill="1" applyBorder="1" applyAlignment="1">
      <alignment horizontal="center" vertical="center" wrapText="1"/>
    </xf>
    <xf numFmtId="0" fontId="2" fillId="8" borderId="54" xfId="0" quotePrefix="1" applyFont="1" applyFill="1" applyBorder="1" applyAlignment="1">
      <alignment horizontal="center" vertical="center" wrapText="1"/>
    </xf>
    <xf numFmtId="0" fontId="2" fillId="10" borderId="54" xfId="0" quotePrefix="1" applyFont="1" applyFill="1" applyBorder="1" applyAlignment="1">
      <alignment horizontal="center" vertical="center" wrapText="1"/>
    </xf>
    <xf numFmtId="0" fontId="2" fillId="3" borderId="54" xfId="0" quotePrefix="1" applyFont="1" applyFill="1" applyBorder="1" applyAlignment="1">
      <alignment horizontal="center" vertical="center" wrapText="1"/>
    </xf>
    <xf numFmtId="0" fontId="2" fillId="11" borderId="54" xfId="0" quotePrefix="1" applyFont="1" applyFill="1" applyBorder="1" applyAlignment="1">
      <alignment horizontal="center" vertical="center" wrapText="1"/>
    </xf>
    <xf numFmtId="0" fontId="2" fillId="12" borderId="55" xfId="0" applyFont="1" applyFill="1" applyBorder="1" applyAlignment="1">
      <alignment horizontal="center" vertical="center" wrapText="1"/>
    </xf>
    <xf numFmtId="0" fontId="0" fillId="14" borderId="0" xfId="0" applyFill="1"/>
    <xf numFmtId="0" fontId="0" fillId="4" borderId="13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2" fontId="0" fillId="7" borderId="1" xfId="0" applyNumberFormat="1" applyFill="1" applyBorder="1" applyAlignment="1" applyProtection="1">
      <alignment horizontal="center" vertical="center"/>
      <protection hidden="1"/>
    </xf>
    <xf numFmtId="2" fontId="0" fillId="7" borderId="3" xfId="0" applyNumberFormat="1" applyFill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horizontal="right" wrapText="1"/>
    </xf>
    <xf numFmtId="0" fontId="2" fillId="3" borderId="18" xfId="0" applyFont="1" applyFill="1" applyBorder="1" applyAlignment="1" applyProtection="1">
      <alignment horizontal="right" wrapText="1"/>
    </xf>
    <xf numFmtId="0" fontId="2" fillId="3" borderId="15" xfId="0" applyFont="1" applyFill="1" applyBorder="1" applyAlignment="1" applyProtection="1">
      <alignment horizontal="right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3" fillId="13" borderId="0" xfId="2" applyFont="1" applyFill="1" applyBorder="1" applyAlignment="1">
      <alignment horizontal="left" vertical="top" wrapText="1"/>
    </xf>
    <xf numFmtId="0" fontId="22" fillId="13" borderId="0" xfId="2" applyFont="1" applyFill="1" applyBorder="1" applyAlignment="1">
      <alignment horizontal="left" vertical="top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 applyProtection="1">
      <alignment horizontal="right"/>
    </xf>
    <xf numFmtId="0" fontId="11" fillId="3" borderId="18" xfId="0" applyFont="1" applyFill="1" applyBorder="1" applyAlignment="1" applyProtection="1">
      <alignment horizontal="right"/>
    </xf>
    <xf numFmtId="0" fontId="11" fillId="3" borderId="15" xfId="0" applyFont="1" applyFill="1" applyBorder="1" applyAlignment="1" applyProtection="1">
      <alignment horizontal="right"/>
    </xf>
    <xf numFmtId="0" fontId="11" fillId="3" borderId="14" xfId="0" applyFont="1" applyFill="1" applyBorder="1" applyAlignment="1" applyProtection="1">
      <alignment horizontal="right" vertical="center"/>
    </xf>
    <xf numFmtId="0" fontId="11" fillId="3" borderId="18" xfId="0" applyFont="1" applyFill="1" applyBorder="1" applyAlignment="1" applyProtection="1">
      <alignment horizontal="right" vertical="center"/>
    </xf>
    <xf numFmtId="0" fontId="11" fillId="3" borderId="15" xfId="0" applyFont="1" applyFill="1" applyBorder="1" applyAlignment="1" applyProtection="1">
      <alignment horizontal="right" vertical="center"/>
    </xf>
    <xf numFmtId="0" fontId="2" fillId="3" borderId="14" xfId="0" applyFont="1" applyFill="1" applyBorder="1" applyAlignment="1" applyProtection="1">
      <alignment horizontal="right" vertical="center"/>
    </xf>
    <xf numFmtId="0" fontId="2" fillId="3" borderId="18" xfId="0" applyFont="1" applyFill="1" applyBorder="1" applyAlignment="1" applyProtection="1">
      <alignment horizontal="right" vertical="center"/>
    </xf>
    <xf numFmtId="0" fontId="2" fillId="3" borderId="15" xfId="0" applyFont="1" applyFill="1" applyBorder="1" applyAlignment="1" applyProtection="1">
      <alignment horizontal="right" vertical="center"/>
    </xf>
    <xf numFmtId="0" fontId="2" fillId="3" borderId="14" xfId="0" applyFont="1" applyFill="1" applyBorder="1" applyAlignment="1" applyProtection="1">
      <alignment horizontal="right"/>
    </xf>
    <xf numFmtId="0" fontId="2" fillId="3" borderId="18" xfId="0" applyFont="1" applyFill="1" applyBorder="1" applyAlignment="1" applyProtection="1">
      <alignment horizontal="right"/>
    </xf>
    <xf numFmtId="0" fontId="2" fillId="3" borderId="15" xfId="0" applyFont="1" applyFill="1" applyBorder="1" applyAlignment="1" applyProtection="1">
      <alignment horizontal="right"/>
    </xf>
    <xf numFmtId="0" fontId="2" fillId="12" borderId="50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44" fontId="2" fillId="16" borderId="16" xfId="0" applyNumberFormat="1" applyFont="1" applyFill="1" applyBorder="1" applyAlignment="1">
      <alignment vertical="center"/>
    </xf>
    <xf numFmtId="44" fontId="2" fillId="16" borderId="17" xfId="0" applyNumberFormat="1" applyFont="1" applyFill="1" applyBorder="1" applyAlignment="1">
      <alignment vertical="center"/>
    </xf>
    <xf numFmtId="0" fontId="9" fillId="13" borderId="13" xfId="2" applyFont="1" applyFill="1" applyBorder="1" applyAlignment="1" applyProtection="1">
      <alignment horizontal="center" vertical="center" wrapText="1"/>
      <protection locked="0"/>
    </xf>
    <xf numFmtId="0" fontId="9" fillId="13" borderId="23" xfId="2" applyFont="1" applyFill="1" applyBorder="1" applyAlignment="1" applyProtection="1">
      <alignment horizontal="center" vertical="center" wrapText="1"/>
      <protection locked="0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9" fillId="13" borderId="27" xfId="2" applyFont="1" applyFill="1" applyBorder="1" applyAlignment="1" applyProtection="1">
      <alignment horizontal="center" vertical="center"/>
      <protection locked="0"/>
    </xf>
    <xf numFmtId="0" fontId="9" fillId="13" borderId="43" xfId="2" applyFont="1" applyFill="1" applyBorder="1" applyAlignment="1" applyProtection="1">
      <alignment horizontal="center" vertical="center"/>
      <protection locked="0"/>
    </xf>
    <xf numFmtId="0" fontId="1" fillId="7" borderId="21" xfId="0" applyFont="1" applyFill="1" applyBorder="1" applyAlignment="1" applyProtection="1">
      <alignment horizontal="center" vertical="center"/>
    </xf>
    <xf numFmtId="0" fontId="1" fillId="7" borderId="22" xfId="0" applyFont="1" applyFill="1" applyBorder="1" applyAlignment="1" applyProtection="1">
      <alignment horizontal="center" vertical="center"/>
    </xf>
    <xf numFmtId="10" fontId="9" fillId="13" borderId="25" xfId="2" applyNumberFormat="1" applyFont="1" applyFill="1" applyBorder="1" applyAlignment="1" applyProtection="1">
      <alignment horizontal="center" vertical="center"/>
      <protection locked="0"/>
    </xf>
    <xf numFmtId="1" fontId="9" fillId="4" borderId="0" xfId="2" applyNumberFormat="1" applyFont="1" applyFill="1" applyBorder="1" applyAlignment="1" applyProtection="1">
      <alignment horizontal="center" vertical="center"/>
      <protection locked="0"/>
    </xf>
    <xf numFmtId="0" fontId="2" fillId="11" borderId="49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top" wrapText="1"/>
    </xf>
    <xf numFmtId="0" fontId="11" fillId="3" borderId="43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44" fontId="1" fillId="15" borderId="27" xfId="1" applyFont="1" applyFill="1" applyBorder="1" applyAlignment="1">
      <alignment horizontal="center" vertical="center"/>
    </xf>
    <xf numFmtId="44" fontId="1" fillId="15" borderId="43" xfId="1" applyFont="1" applyFill="1" applyBorder="1" applyAlignment="1">
      <alignment horizontal="center" vertical="center"/>
    </xf>
    <xf numFmtId="44" fontId="1" fillId="15" borderId="13" xfId="1" applyFont="1" applyFill="1" applyBorder="1" applyAlignment="1">
      <alignment horizontal="right" vertical="top"/>
    </xf>
    <xf numFmtId="44" fontId="1" fillId="15" borderId="23" xfId="1" applyFont="1" applyFill="1" applyBorder="1" applyAlignment="1">
      <alignment horizontal="right" vertical="top"/>
    </xf>
    <xf numFmtId="0" fontId="1" fillId="0" borderId="4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4">
    <cellStyle name="Hiperligação" xfId="3" builtinId="8"/>
    <cellStyle name="Moeda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Documents%20and%20Settings\rf\Os%20meus%20documentos\PESS\MBA\ESTRED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Trabalho\ClientesActivos\Collab\Or&#231;mto%202006%20v2\Or&#231;mto%202006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STR"/>
      <sheetName val="Valor"/>
      <sheetName val="GRAF"/>
      <sheetName val="Module1"/>
      <sheetName val="Referências"/>
      <sheetName val="lege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 Global"/>
      <sheetName val="HelpPessoal"/>
      <sheetName val="Painel"/>
      <sheetName val="Pessoal"/>
      <sheetName val="Projectos"/>
      <sheetName val="HelpCC"/>
      <sheetName val="HelpP"/>
      <sheetName val="HelpInf"/>
      <sheetName val="Novos Projectos"/>
      <sheetName val="OI's"/>
      <sheetName val="C_Exploração"/>
      <sheetName val="Indicadores"/>
      <sheetName val="Calc"/>
      <sheetName val="Tab_2"/>
      <sheetName val="Unidades"/>
      <sheetName val="All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opLeftCell="A22" workbookViewId="0">
      <selection activeCell="B57" sqref="B57"/>
    </sheetView>
  </sheetViews>
  <sheetFormatPr defaultRowHeight="14.5" x14ac:dyDescent="0.35"/>
  <cols>
    <col min="1" max="1" width="23.54296875" bestFit="1" customWidth="1"/>
    <col min="2" max="2" width="54.1796875" bestFit="1" customWidth="1"/>
    <col min="4" max="4" width="29.1796875" bestFit="1" customWidth="1"/>
    <col min="5" max="5" width="43.54296875" bestFit="1" customWidth="1"/>
  </cols>
  <sheetData>
    <row r="1" spans="1:5" x14ac:dyDescent="0.35">
      <c r="A1" s="1" t="s">
        <v>62</v>
      </c>
      <c r="B1" s="1" t="s">
        <v>63</v>
      </c>
      <c r="D1" s="1" t="s">
        <v>120</v>
      </c>
      <c r="E1" s="1" t="s">
        <v>121</v>
      </c>
    </row>
    <row r="2" spans="1:5" x14ac:dyDescent="0.35">
      <c r="A2" s="5" t="s">
        <v>61</v>
      </c>
      <c r="B2" s="4" t="s">
        <v>3</v>
      </c>
      <c r="D2" s="4" t="s">
        <v>65</v>
      </c>
      <c r="E2" s="4" t="s">
        <v>64</v>
      </c>
    </row>
    <row r="3" spans="1:5" x14ac:dyDescent="0.35">
      <c r="A3" s="5" t="s">
        <v>60</v>
      </c>
      <c r="B3" s="4" t="s">
        <v>7</v>
      </c>
      <c r="D3" s="4" t="s">
        <v>65</v>
      </c>
      <c r="E3" s="4" t="s">
        <v>66</v>
      </c>
    </row>
    <row r="4" spans="1:5" x14ac:dyDescent="0.35">
      <c r="A4" s="5" t="s">
        <v>55</v>
      </c>
      <c r="B4" s="4" t="s">
        <v>4</v>
      </c>
      <c r="D4" s="4" t="s">
        <v>65</v>
      </c>
      <c r="E4" s="4" t="s">
        <v>67</v>
      </c>
    </row>
    <row r="5" spans="1:5" x14ac:dyDescent="0.35">
      <c r="A5" s="5" t="s">
        <v>60</v>
      </c>
      <c r="B5" s="4" t="s">
        <v>10</v>
      </c>
      <c r="D5" s="4" t="s">
        <v>65</v>
      </c>
      <c r="E5" s="4" t="s">
        <v>68</v>
      </c>
    </row>
    <row r="6" spans="1:5" x14ac:dyDescent="0.35">
      <c r="A6" s="5" t="s">
        <v>57</v>
      </c>
      <c r="B6" s="4" t="s">
        <v>5</v>
      </c>
      <c r="D6" s="4" t="s">
        <v>65</v>
      </c>
      <c r="E6" s="4" t="s">
        <v>69</v>
      </c>
    </row>
    <row r="7" spans="1:5" x14ac:dyDescent="0.35">
      <c r="A7" s="5" t="s">
        <v>59</v>
      </c>
      <c r="B7" s="4" t="s">
        <v>9</v>
      </c>
      <c r="D7" s="4" t="s">
        <v>65</v>
      </c>
      <c r="E7" s="4" t="s">
        <v>70</v>
      </c>
    </row>
    <row r="8" spans="1:5" x14ac:dyDescent="0.35">
      <c r="A8" s="5" t="s">
        <v>58</v>
      </c>
      <c r="B8" s="4" t="s">
        <v>6</v>
      </c>
      <c r="D8" s="4" t="s">
        <v>65</v>
      </c>
      <c r="E8" s="4" t="s">
        <v>71</v>
      </c>
    </row>
    <row r="9" spans="1:5" x14ac:dyDescent="0.35">
      <c r="A9" s="5" t="s">
        <v>61</v>
      </c>
      <c r="B9" s="4" t="s">
        <v>11</v>
      </c>
      <c r="D9" s="4" t="s">
        <v>65</v>
      </c>
      <c r="E9" s="4" t="s">
        <v>73</v>
      </c>
    </row>
    <row r="10" spans="1:5" x14ac:dyDescent="0.35">
      <c r="A10" s="5" t="s">
        <v>32</v>
      </c>
      <c r="B10" s="4" t="s">
        <v>35</v>
      </c>
      <c r="D10" s="4" t="s">
        <v>65</v>
      </c>
      <c r="E10" s="4" t="s">
        <v>72</v>
      </c>
    </row>
    <row r="11" spans="1:5" x14ac:dyDescent="0.35">
      <c r="A11" s="5" t="s">
        <v>60</v>
      </c>
      <c r="B11" s="4" t="s">
        <v>14</v>
      </c>
      <c r="D11" s="4" t="s">
        <v>65</v>
      </c>
      <c r="E11" s="4" t="s">
        <v>74</v>
      </c>
    </row>
    <row r="12" spans="1:5" x14ac:dyDescent="0.35">
      <c r="A12" s="5" t="s">
        <v>59</v>
      </c>
      <c r="B12" s="4" t="s">
        <v>18</v>
      </c>
      <c r="D12" s="4" t="s">
        <v>75</v>
      </c>
      <c r="E12" s="4" t="s">
        <v>76</v>
      </c>
    </row>
    <row r="13" spans="1:5" x14ac:dyDescent="0.35">
      <c r="A13" s="5" t="s">
        <v>58</v>
      </c>
      <c r="B13" s="4" t="s">
        <v>8</v>
      </c>
      <c r="D13" s="4" t="s">
        <v>75</v>
      </c>
      <c r="E13" s="4" t="s">
        <v>77</v>
      </c>
    </row>
    <row r="14" spans="1:5" x14ac:dyDescent="0.35">
      <c r="A14" s="5" t="s">
        <v>59</v>
      </c>
      <c r="B14" s="4" t="s">
        <v>24</v>
      </c>
      <c r="D14" s="4" t="s">
        <v>75</v>
      </c>
      <c r="E14" s="4" t="s">
        <v>78</v>
      </c>
    </row>
    <row r="15" spans="1:5" x14ac:dyDescent="0.35">
      <c r="A15" s="5" t="s">
        <v>32</v>
      </c>
      <c r="B15" s="4" t="s">
        <v>38</v>
      </c>
      <c r="D15" s="4" t="s">
        <v>75</v>
      </c>
      <c r="E15" s="4" t="s">
        <v>79</v>
      </c>
    </row>
    <row r="16" spans="1:5" x14ac:dyDescent="0.35">
      <c r="A16" s="5" t="s">
        <v>60</v>
      </c>
      <c r="B16" s="4" t="s">
        <v>19</v>
      </c>
      <c r="D16" s="4" t="s">
        <v>86</v>
      </c>
      <c r="E16" s="4" t="s">
        <v>80</v>
      </c>
    </row>
    <row r="17" spans="1:5" x14ac:dyDescent="0.35">
      <c r="A17" s="5" t="s">
        <v>60</v>
      </c>
      <c r="B17" s="4" t="s">
        <v>25</v>
      </c>
      <c r="D17" s="4" t="s">
        <v>86</v>
      </c>
      <c r="E17" s="4" t="s">
        <v>81</v>
      </c>
    </row>
    <row r="18" spans="1:5" x14ac:dyDescent="0.35">
      <c r="A18" s="5" t="s">
        <v>61</v>
      </c>
      <c r="B18" s="4" t="s">
        <v>15</v>
      </c>
      <c r="D18" s="4" t="s">
        <v>86</v>
      </c>
      <c r="E18" s="4" t="s">
        <v>82</v>
      </c>
    </row>
    <row r="19" spans="1:5" x14ac:dyDescent="0.35">
      <c r="A19" s="5" t="s">
        <v>55</v>
      </c>
      <c r="B19" s="4" t="s">
        <v>12</v>
      </c>
      <c r="D19" s="4" t="s">
        <v>83</v>
      </c>
      <c r="E19" s="4" t="s">
        <v>84</v>
      </c>
    </row>
    <row r="20" spans="1:5" x14ac:dyDescent="0.35">
      <c r="A20" s="5" t="s">
        <v>60</v>
      </c>
      <c r="B20" s="4" t="s">
        <v>30</v>
      </c>
      <c r="D20" s="4" t="s">
        <v>83</v>
      </c>
      <c r="E20" s="4" t="s">
        <v>85</v>
      </c>
    </row>
    <row r="21" spans="1:5" x14ac:dyDescent="0.35">
      <c r="A21" s="5" t="s">
        <v>61</v>
      </c>
      <c r="B21" s="4" t="s">
        <v>20</v>
      </c>
      <c r="D21" s="4" t="s">
        <v>87</v>
      </c>
      <c r="E21" s="4" t="s">
        <v>88</v>
      </c>
    </row>
    <row r="22" spans="1:5" x14ac:dyDescent="0.35">
      <c r="A22" s="5" t="s">
        <v>61</v>
      </c>
      <c r="B22" s="4" t="s">
        <v>26</v>
      </c>
      <c r="D22" s="4" t="s">
        <v>89</v>
      </c>
      <c r="E22" s="4" t="s">
        <v>90</v>
      </c>
    </row>
    <row r="23" spans="1:5" x14ac:dyDescent="0.35">
      <c r="A23" s="5" t="s">
        <v>61</v>
      </c>
      <c r="B23" s="4" t="s">
        <v>31</v>
      </c>
      <c r="D23" s="4" t="s">
        <v>91</v>
      </c>
      <c r="E23" s="4" t="s">
        <v>92</v>
      </c>
    </row>
    <row r="24" spans="1:5" x14ac:dyDescent="0.35">
      <c r="A24" s="5" t="s">
        <v>60</v>
      </c>
      <c r="B24" s="4" t="s">
        <v>33</v>
      </c>
      <c r="D24" s="4" t="s">
        <v>91</v>
      </c>
      <c r="E24" s="4" t="s">
        <v>93</v>
      </c>
    </row>
    <row r="25" spans="1:5" x14ac:dyDescent="0.35">
      <c r="A25" s="5" t="s">
        <v>55</v>
      </c>
      <c r="B25" s="4" t="s">
        <v>16</v>
      </c>
      <c r="D25" s="4" t="s">
        <v>91</v>
      </c>
      <c r="E25" s="4" t="s">
        <v>94</v>
      </c>
    </row>
    <row r="26" spans="1:5" x14ac:dyDescent="0.35">
      <c r="A26" s="5" t="s">
        <v>32</v>
      </c>
      <c r="B26" s="4" t="s">
        <v>43</v>
      </c>
      <c r="D26" s="4" t="s">
        <v>91</v>
      </c>
      <c r="E26" s="4" t="s">
        <v>95</v>
      </c>
    </row>
    <row r="27" spans="1:5" x14ac:dyDescent="0.35">
      <c r="A27" s="5" t="s">
        <v>58</v>
      </c>
      <c r="B27" s="4" t="s">
        <v>13</v>
      </c>
      <c r="D27" s="4" t="s">
        <v>91</v>
      </c>
      <c r="E27" s="4" t="s">
        <v>96</v>
      </c>
    </row>
    <row r="28" spans="1:5" x14ac:dyDescent="0.35">
      <c r="A28" s="5" t="s">
        <v>60</v>
      </c>
      <c r="B28" s="4" t="s">
        <v>36</v>
      </c>
      <c r="D28" s="4" t="s">
        <v>91</v>
      </c>
      <c r="E28" s="4" t="s">
        <v>97</v>
      </c>
    </row>
    <row r="29" spans="1:5" x14ac:dyDescent="0.35">
      <c r="A29" s="5" t="s">
        <v>55</v>
      </c>
      <c r="B29" s="4" t="s">
        <v>21</v>
      </c>
      <c r="D29" s="4" t="s">
        <v>91</v>
      </c>
      <c r="E29" s="4" t="s">
        <v>98</v>
      </c>
    </row>
    <row r="30" spans="1:5" x14ac:dyDescent="0.35">
      <c r="A30" s="5" t="s">
        <v>60</v>
      </c>
      <c r="B30" s="4" t="s">
        <v>39</v>
      </c>
      <c r="D30" s="4" t="s">
        <v>91</v>
      </c>
      <c r="E30" s="4" t="s">
        <v>99</v>
      </c>
    </row>
    <row r="31" spans="1:5" x14ac:dyDescent="0.35">
      <c r="A31" s="5" t="s">
        <v>60</v>
      </c>
      <c r="B31" s="4" t="s">
        <v>42</v>
      </c>
      <c r="D31" s="4" t="s">
        <v>91</v>
      </c>
      <c r="E31" s="4" t="s">
        <v>101</v>
      </c>
    </row>
    <row r="32" spans="1:5" x14ac:dyDescent="0.35">
      <c r="A32" s="5" t="s">
        <v>55</v>
      </c>
      <c r="B32" s="4" t="s">
        <v>27</v>
      </c>
      <c r="D32" s="4" t="s">
        <v>91</v>
      </c>
      <c r="E32" s="4" t="s">
        <v>100</v>
      </c>
    </row>
    <row r="33" spans="1:5" x14ac:dyDescent="0.35">
      <c r="A33" s="5" t="s">
        <v>59</v>
      </c>
      <c r="B33" s="4" t="s">
        <v>44</v>
      </c>
      <c r="D33" s="4" t="s">
        <v>91</v>
      </c>
      <c r="E33" s="4" t="s">
        <v>102</v>
      </c>
    </row>
    <row r="34" spans="1:5" x14ac:dyDescent="0.35">
      <c r="A34" s="5" t="s">
        <v>58</v>
      </c>
      <c r="B34" s="4" t="s">
        <v>17</v>
      </c>
      <c r="D34" s="4" t="s">
        <v>91</v>
      </c>
      <c r="E34" s="4" t="s">
        <v>103</v>
      </c>
    </row>
    <row r="35" spans="1:5" x14ac:dyDescent="0.35">
      <c r="A35" s="5" t="s">
        <v>60</v>
      </c>
      <c r="B35" s="4" t="s">
        <v>45</v>
      </c>
      <c r="D35" s="4" t="s">
        <v>91</v>
      </c>
      <c r="E35" s="4" t="s">
        <v>104</v>
      </c>
    </row>
    <row r="36" spans="1:5" x14ac:dyDescent="0.35">
      <c r="A36" s="5" t="s">
        <v>60</v>
      </c>
      <c r="B36" s="4" t="s">
        <v>46</v>
      </c>
      <c r="D36" s="4" t="s">
        <v>91</v>
      </c>
      <c r="E36" s="4" t="s">
        <v>105</v>
      </c>
    </row>
    <row r="37" spans="1:5" x14ac:dyDescent="0.35">
      <c r="A37" s="5" t="s">
        <v>60</v>
      </c>
      <c r="B37" s="4" t="s">
        <v>48</v>
      </c>
      <c r="D37" s="4" t="s">
        <v>91</v>
      </c>
      <c r="E37" s="4" t="s">
        <v>106</v>
      </c>
    </row>
    <row r="38" spans="1:5" x14ac:dyDescent="0.35">
      <c r="A38" s="5" t="s">
        <v>60</v>
      </c>
      <c r="B38" s="4" t="s">
        <v>49</v>
      </c>
      <c r="D38" s="4" t="s">
        <v>91</v>
      </c>
      <c r="E38" s="4" t="s">
        <v>107</v>
      </c>
    </row>
    <row r="39" spans="1:5" x14ac:dyDescent="0.35">
      <c r="A39" s="5" t="s">
        <v>60</v>
      </c>
      <c r="B39" s="4" t="s">
        <v>50</v>
      </c>
      <c r="D39" s="4" t="s">
        <v>91</v>
      </c>
      <c r="E39" s="4" t="s">
        <v>108</v>
      </c>
    </row>
    <row r="40" spans="1:5" x14ac:dyDescent="0.35">
      <c r="A40" s="5" t="s">
        <v>60</v>
      </c>
      <c r="B40" s="4" t="s">
        <v>51</v>
      </c>
      <c r="D40" s="4" t="s">
        <v>91</v>
      </c>
      <c r="E40" s="4" t="s">
        <v>109</v>
      </c>
    </row>
    <row r="41" spans="1:5" x14ac:dyDescent="0.35">
      <c r="A41" s="5" t="s">
        <v>56</v>
      </c>
      <c r="B41" s="4" t="s">
        <v>22</v>
      </c>
      <c r="D41" s="4" t="s">
        <v>110</v>
      </c>
      <c r="E41" s="4" t="s">
        <v>111</v>
      </c>
    </row>
    <row r="42" spans="1:5" x14ac:dyDescent="0.35">
      <c r="A42" s="5" t="s">
        <v>60</v>
      </c>
      <c r="B42" s="4" t="s">
        <v>52</v>
      </c>
      <c r="D42" s="4" t="s">
        <v>110</v>
      </c>
      <c r="E42" s="4" t="s">
        <v>112</v>
      </c>
    </row>
    <row r="43" spans="1:5" x14ac:dyDescent="0.35">
      <c r="A43" s="5" t="s">
        <v>58</v>
      </c>
      <c r="B43" s="4" t="s">
        <v>23</v>
      </c>
      <c r="D43" s="4" t="s">
        <v>113</v>
      </c>
      <c r="E43" s="4" t="s">
        <v>114</v>
      </c>
    </row>
    <row r="44" spans="1:5" x14ac:dyDescent="0.35">
      <c r="A44" s="5" t="s">
        <v>32</v>
      </c>
      <c r="B44" s="4" t="s">
        <v>47</v>
      </c>
      <c r="D44" s="4" t="s">
        <v>113</v>
      </c>
      <c r="E44" s="4" t="s">
        <v>115</v>
      </c>
    </row>
    <row r="45" spans="1:5" x14ac:dyDescent="0.35">
      <c r="A45" s="5" t="s">
        <v>61</v>
      </c>
      <c r="B45" s="4" t="s">
        <v>34</v>
      </c>
      <c r="D45" s="4" t="s">
        <v>113</v>
      </c>
      <c r="E45" s="4" t="s">
        <v>116</v>
      </c>
    </row>
    <row r="46" spans="1:5" x14ac:dyDescent="0.35">
      <c r="A46" s="5" t="s">
        <v>55</v>
      </c>
      <c r="B46" s="4" t="s">
        <v>41</v>
      </c>
      <c r="D46" s="4" t="s">
        <v>113</v>
      </c>
      <c r="E46" s="4" t="s">
        <v>117</v>
      </c>
    </row>
    <row r="47" spans="1:5" x14ac:dyDescent="0.35">
      <c r="A47" s="5" t="s">
        <v>60</v>
      </c>
      <c r="B47" s="4" t="s">
        <v>53</v>
      </c>
      <c r="D47" s="4" t="s">
        <v>118</v>
      </c>
      <c r="E47" s="4" t="s">
        <v>119</v>
      </c>
    </row>
    <row r="48" spans="1:5" x14ac:dyDescent="0.35">
      <c r="A48" s="5" t="s">
        <v>58</v>
      </c>
      <c r="B48" s="4" t="s">
        <v>29</v>
      </c>
    </row>
    <row r="49" spans="1:2" x14ac:dyDescent="0.35">
      <c r="A49" s="5" t="s">
        <v>60</v>
      </c>
      <c r="B49" s="4" t="s">
        <v>54</v>
      </c>
    </row>
    <row r="50" spans="1:2" x14ac:dyDescent="0.35">
      <c r="A50" s="5" t="s">
        <v>56</v>
      </c>
      <c r="B50" s="4" t="s">
        <v>28</v>
      </c>
    </row>
    <row r="51" spans="1:2" x14ac:dyDescent="0.35">
      <c r="A51" s="5" t="s">
        <v>61</v>
      </c>
      <c r="B51" s="4" t="s">
        <v>37</v>
      </c>
    </row>
    <row r="52" spans="1:2" x14ac:dyDescent="0.35">
      <c r="A52" s="5" t="s">
        <v>61</v>
      </c>
      <c r="B52" s="4" t="s">
        <v>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G48"/>
  <sheetViews>
    <sheetView showGridLines="0" tabSelected="1" zoomScale="85" zoomScaleNormal="85" workbookViewId="0">
      <selection activeCell="E6" sqref="E6:F6"/>
    </sheetView>
  </sheetViews>
  <sheetFormatPr defaultRowHeight="14.5" x14ac:dyDescent="0.35"/>
  <cols>
    <col min="1" max="1" width="12.7265625" customWidth="1"/>
    <col min="2" max="2" width="10" customWidth="1"/>
    <col min="3" max="3" width="82" customWidth="1"/>
    <col min="4" max="4" width="3" style="20" customWidth="1"/>
    <col min="5" max="5" width="9.7265625" style="20" customWidth="1"/>
    <col min="6" max="6" width="15" customWidth="1"/>
    <col min="7" max="9" width="15" style="15" customWidth="1"/>
    <col min="10" max="11" width="15" customWidth="1"/>
    <col min="12" max="12" width="14.81640625" customWidth="1"/>
    <col min="13" max="13" width="16.7265625" customWidth="1"/>
    <col min="14" max="14" width="14.26953125" customWidth="1"/>
    <col min="15" max="15" width="13.1796875" bestFit="1" customWidth="1"/>
    <col min="22" max="24" width="9.1796875" customWidth="1"/>
    <col min="33" max="35" width="9.1796875" customWidth="1"/>
  </cols>
  <sheetData>
    <row r="2" spans="1:33" s="34" customFormat="1" ht="19.899999999999999" customHeight="1" x14ac:dyDescent="0.45">
      <c r="B2" s="142" t="s">
        <v>245</v>
      </c>
      <c r="C2" s="143"/>
      <c r="D2" s="87"/>
      <c r="E2" s="147" t="s">
        <v>199</v>
      </c>
      <c r="F2" s="148"/>
      <c r="G2" s="35"/>
      <c r="H2" s="48" t="s">
        <v>212</v>
      </c>
    </row>
    <row r="3" spans="1:33" s="34" customFormat="1" ht="8.5" customHeight="1" x14ac:dyDescent="0.35">
      <c r="D3" s="36"/>
      <c r="E3" s="47"/>
      <c r="F3" s="39"/>
      <c r="G3" s="35"/>
      <c r="H3" s="119" t="s">
        <v>246</v>
      </c>
      <c r="I3" s="120"/>
      <c r="J3" s="120"/>
      <c r="K3" s="120"/>
      <c r="L3" s="120"/>
      <c r="M3" s="120"/>
    </row>
    <row r="4" spans="1:33" s="34" customFormat="1" ht="19.899999999999999" customHeight="1" x14ac:dyDescent="0.35">
      <c r="B4" s="144" t="s">
        <v>2</v>
      </c>
      <c r="C4" s="145"/>
      <c r="D4" s="37"/>
      <c r="E4" s="149">
        <v>438.81</v>
      </c>
      <c r="F4" s="150"/>
      <c r="G4" s="38"/>
      <c r="H4" s="120"/>
      <c r="I4" s="120"/>
      <c r="J4" s="120"/>
      <c r="K4" s="120"/>
      <c r="L4" s="120"/>
      <c r="M4" s="120"/>
    </row>
    <row r="5" spans="1:33" s="34" customFormat="1" ht="8.5" customHeight="1" x14ac:dyDescent="0.35">
      <c r="B5" s="39"/>
      <c r="C5" s="39"/>
      <c r="D5" s="37"/>
      <c r="E5" s="39"/>
      <c r="F5" s="39"/>
      <c r="G5" s="35"/>
      <c r="H5" s="120"/>
      <c r="I5" s="120"/>
      <c r="J5" s="120"/>
      <c r="K5" s="120"/>
      <c r="L5" s="120"/>
      <c r="M5" s="120"/>
    </row>
    <row r="6" spans="1:33" s="34" customFormat="1" ht="19.899999999999999" customHeight="1" x14ac:dyDescent="0.35">
      <c r="B6" s="144" t="s">
        <v>191</v>
      </c>
      <c r="C6" s="145"/>
      <c r="D6" s="37"/>
      <c r="E6" s="151">
        <v>0.223</v>
      </c>
      <c r="F6" s="151"/>
      <c r="G6" s="35"/>
      <c r="H6" s="120"/>
      <c r="I6" s="120"/>
      <c r="J6" s="120"/>
      <c r="K6" s="120"/>
      <c r="L6" s="120"/>
      <c r="M6" s="120"/>
    </row>
    <row r="7" spans="1:33" s="34" customFormat="1" ht="8.5" customHeight="1" x14ac:dyDescent="0.35">
      <c r="D7" s="36"/>
      <c r="E7" s="47"/>
      <c r="F7" s="39"/>
      <c r="G7" s="35"/>
      <c r="H7" s="120"/>
      <c r="I7" s="120"/>
      <c r="J7" s="120"/>
      <c r="K7" s="120"/>
      <c r="L7" s="120"/>
      <c r="M7" s="120"/>
    </row>
    <row r="8" spans="1:33" s="34" customFormat="1" ht="19.899999999999999" customHeight="1" x14ac:dyDescent="0.35">
      <c r="B8" s="146"/>
      <c r="C8" s="146"/>
      <c r="D8" s="37"/>
      <c r="E8" s="152"/>
      <c r="F8" s="152"/>
      <c r="G8" s="46"/>
      <c r="H8" s="120"/>
      <c r="I8" s="120"/>
      <c r="J8" s="120"/>
      <c r="K8" s="120"/>
      <c r="L8" s="120"/>
      <c r="M8" s="120"/>
      <c r="AG8" s="34" t="s">
        <v>0</v>
      </c>
    </row>
    <row r="9" spans="1:33" s="34" customFormat="1" ht="69.75" customHeight="1" x14ac:dyDescent="0.35">
      <c r="D9" s="36"/>
      <c r="E9" s="77"/>
      <c r="F9" s="78"/>
      <c r="G9" s="35"/>
      <c r="H9" s="120"/>
      <c r="I9" s="120"/>
      <c r="J9" s="120"/>
      <c r="K9" s="120"/>
      <c r="L9" s="120"/>
      <c r="M9" s="120"/>
      <c r="AG9" s="34" t="s">
        <v>1</v>
      </c>
    </row>
    <row r="10" spans="1:33" ht="8.5" customHeight="1" x14ac:dyDescent="0.35">
      <c r="B10" s="31"/>
      <c r="C10" s="31"/>
      <c r="D10" s="19"/>
      <c r="E10" s="19"/>
      <c r="F10" s="31"/>
    </row>
    <row r="11" spans="1:33" s="2" customFormat="1" ht="25.9" customHeight="1" x14ac:dyDescent="0.35">
      <c r="A11" s="121" t="s">
        <v>181</v>
      </c>
      <c r="B11" s="113" t="s">
        <v>211</v>
      </c>
      <c r="C11" s="114"/>
      <c r="D11" s="96"/>
      <c r="E11" s="138" t="s">
        <v>202</v>
      </c>
      <c r="F11" s="139"/>
      <c r="G11" s="139"/>
      <c r="H11" s="139"/>
      <c r="I11" s="139"/>
      <c r="J11" s="139"/>
      <c r="K11" s="139"/>
      <c r="L11" s="153" t="s">
        <v>203</v>
      </c>
      <c r="M11" s="136" t="s">
        <v>204</v>
      </c>
    </row>
    <row r="12" spans="1:33" ht="45" customHeight="1" x14ac:dyDescent="0.35">
      <c r="A12" s="122"/>
      <c r="B12" s="115"/>
      <c r="C12" s="116"/>
      <c r="D12" s="97"/>
      <c r="E12" s="98" t="s">
        <v>180</v>
      </c>
      <c r="F12" s="41" t="s">
        <v>183</v>
      </c>
      <c r="G12" s="41" t="s">
        <v>200</v>
      </c>
      <c r="H12" s="42" t="s">
        <v>206</v>
      </c>
      <c r="I12" s="42" t="s">
        <v>207</v>
      </c>
      <c r="J12" s="42" t="s">
        <v>208</v>
      </c>
      <c r="K12" s="40" t="s">
        <v>201</v>
      </c>
      <c r="L12" s="154"/>
      <c r="M12" s="137"/>
    </row>
    <row r="13" spans="1:33" ht="22.15" customHeight="1" x14ac:dyDescent="0.35">
      <c r="A13" s="123"/>
      <c r="B13" s="117"/>
      <c r="C13" s="118"/>
      <c r="D13" s="97"/>
      <c r="E13" s="99" t="s">
        <v>184</v>
      </c>
      <c r="F13" s="100" t="s">
        <v>185</v>
      </c>
      <c r="G13" s="100" t="s">
        <v>205</v>
      </c>
      <c r="H13" s="101" t="s">
        <v>192</v>
      </c>
      <c r="I13" s="101" t="s">
        <v>186</v>
      </c>
      <c r="J13" s="101" t="s">
        <v>193</v>
      </c>
      <c r="K13" s="102" t="s">
        <v>194</v>
      </c>
      <c r="L13" s="103" t="s">
        <v>195</v>
      </c>
      <c r="M13" s="104" t="s">
        <v>196</v>
      </c>
    </row>
    <row r="14" spans="1:33" ht="60" customHeight="1" x14ac:dyDescent="0.35">
      <c r="A14" s="81" t="str">
        <f>IF(C14&lt;&gt;"",1,"")</f>
        <v/>
      </c>
      <c r="B14" s="108" t="str">
        <f>IFERROR(VLOOKUP(C14,Auxiliar!$A$22:$B$37,2,FALSE),"")</f>
        <v/>
      </c>
      <c r="C14" s="79"/>
      <c r="D14" s="80"/>
      <c r="E14" s="93"/>
      <c r="F14" s="84" t="str">
        <f>IF(C14="","",ROUND($E$4*3*E14,2))</f>
        <v/>
      </c>
      <c r="G14" s="84" t="str">
        <f>IF(C14="","",ROUND(F14*$E$6,2))</f>
        <v/>
      </c>
      <c r="H14" s="94"/>
      <c r="I14" s="83" t="str">
        <f>IF(C14="","",ROUND(H14*E14,2))</f>
        <v/>
      </c>
      <c r="J14" s="83" t="str">
        <f>IF(C14="","",ROUND(I14*$E$6,2))</f>
        <v/>
      </c>
      <c r="K14" s="84" t="str">
        <f>IF(C14="","",IF(F14+G14&lt;I14+J14,F14+G14,I14+J14))</f>
        <v/>
      </c>
      <c r="L14" s="84" t="str">
        <f>IF(K14="","",ROUND(K14*0.4,2))</f>
        <v/>
      </c>
      <c r="M14" s="85" t="str">
        <f>IF(L14="","",K14+L14)</f>
        <v/>
      </c>
      <c r="N14" s="32"/>
      <c r="O14" s="2"/>
      <c r="P14" s="27"/>
    </row>
    <row r="15" spans="1:33" ht="60" customHeight="1" x14ac:dyDescent="0.35">
      <c r="A15" s="81" t="str">
        <f>IF(C15&lt;&gt;"",A14+1,"")</f>
        <v/>
      </c>
      <c r="B15" s="109" t="str">
        <f>IFERROR(VLOOKUP(C15,Auxiliar!$A$22:$B$37,2,FALSE),"")</f>
        <v/>
      </c>
      <c r="C15" s="79"/>
      <c r="D15" s="80"/>
      <c r="E15" s="93"/>
      <c r="F15" s="84" t="str">
        <f t="shared" ref="F15:F16" si="0">IF(C15="","",ROUND($E$4*3*E15,2))</f>
        <v/>
      </c>
      <c r="G15" s="84" t="str">
        <f t="shared" ref="G15:G22" si="1">IF(C15="","",ROUND(F15*$E$6,2))</f>
        <v/>
      </c>
      <c r="H15" s="94"/>
      <c r="I15" s="83" t="str">
        <f t="shared" ref="I15:I22" si="2">IF(C15="","",ROUND(H15*E15,2))</f>
        <v/>
      </c>
      <c r="J15" s="83" t="str">
        <f t="shared" ref="J15:J22" si="3">IF(C15="","",ROUND(I15*$E$6,2))</f>
        <v/>
      </c>
      <c r="K15" s="84" t="str">
        <f t="shared" ref="K15:K22" si="4">IF(C15="","",IF(F15+G15&lt;I15+J15,F15+G15,I15+J15))</f>
        <v/>
      </c>
      <c r="L15" s="84" t="str">
        <f t="shared" ref="L15:L22" si="5">IF(K15="","",ROUND(K15*0.4,2))</f>
        <v/>
      </c>
      <c r="M15" s="85" t="str">
        <f t="shared" ref="M15:M22" si="6">IF(L15="","",K15+L15)</f>
        <v/>
      </c>
      <c r="N15" s="29"/>
    </row>
    <row r="16" spans="1:33" ht="60" customHeight="1" x14ac:dyDescent="0.35">
      <c r="A16" s="81" t="str">
        <f t="shared" ref="A16:A33" si="7">IF(C16&lt;&gt;"",A15+1,"")</f>
        <v/>
      </c>
      <c r="B16" s="109" t="str">
        <f>IFERROR(VLOOKUP(C16,Auxiliar!$A$22:$B$37,2,FALSE),"")</f>
        <v/>
      </c>
      <c r="C16" s="79"/>
      <c r="D16" s="80"/>
      <c r="E16" s="93"/>
      <c r="F16" s="84" t="str">
        <f t="shared" si="0"/>
        <v/>
      </c>
      <c r="G16" s="84" t="str">
        <f t="shared" si="1"/>
        <v/>
      </c>
      <c r="H16" s="94"/>
      <c r="I16" s="83" t="str">
        <f t="shared" si="2"/>
        <v/>
      </c>
      <c r="J16" s="83" t="str">
        <f t="shared" si="3"/>
        <v/>
      </c>
      <c r="K16" s="84" t="str">
        <f t="shared" si="4"/>
        <v/>
      </c>
      <c r="L16" s="84" t="str">
        <f t="shared" si="5"/>
        <v/>
      </c>
      <c r="M16" s="85" t="str">
        <f t="shared" si="6"/>
        <v/>
      </c>
      <c r="N16" s="29"/>
    </row>
    <row r="17" spans="1:16" ht="60" customHeight="1" x14ac:dyDescent="0.35">
      <c r="A17" s="81" t="str">
        <f t="shared" si="7"/>
        <v/>
      </c>
      <c r="B17" s="109" t="str">
        <f>IFERROR(VLOOKUP(C17,Auxiliar!$A$22:$B$37,2,FALSE),"")</f>
        <v/>
      </c>
      <c r="C17" s="79"/>
      <c r="D17" s="80"/>
      <c r="E17" s="93"/>
      <c r="F17" s="84" t="str">
        <f>IF(C17="","",ROUND($E$4*2.5*E17,2))</f>
        <v/>
      </c>
      <c r="G17" s="84" t="str">
        <f t="shared" si="1"/>
        <v/>
      </c>
      <c r="H17" s="94"/>
      <c r="I17" s="83" t="str">
        <f t="shared" si="2"/>
        <v/>
      </c>
      <c r="J17" s="83" t="str">
        <f t="shared" si="3"/>
        <v/>
      </c>
      <c r="K17" s="84" t="str">
        <f t="shared" si="4"/>
        <v/>
      </c>
      <c r="L17" s="84" t="str">
        <f t="shared" si="5"/>
        <v/>
      </c>
      <c r="M17" s="85" t="str">
        <f t="shared" si="6"/>
        <v/>
      </c>
    </row>
    <row r="18" spans="1:16" ht="60" customHeight="1" x14ac:dyDescent="0.35">
      <c r="A18" s="81" t="str">
        <f t="shared" si="7"/>
        <v/>
      </c>
      <c r="B18" s="109" t="str">
        <f>IFERROR(VLOOKUP(C18,Auxiliar!$A$22:$B$37,2,FALSE),"")</f>
        <v/>
      </c>
      <c r="C18" s="79"/>
      <c r="D18" s="80"/>
      <c r="E18" s="93"/>
      <c r="F18" s="84" t="str">
        <f t="shared" ref="F18:F19" si="8">IF(C18="","",ROUND($E$4*2.5*E18,2))</f>
        <v/>
      </c>
      <c r="G18" s="84" t="str">
        <f t="shared" si="1"/>
        <v/>
      </c>
      <c r="H18" s="94"/>
      <c r="I18" s="83" t="str">
        <f t="shared" si="2"/>
        <v/>
      </c>
      <c r="J18" s="83" t="str">
        <f t="shared" si="3"/>
        <v/>
      </c>
      <c r="K18" s="84" t="str">
        <f t="shared" si="4"/>
        <v/>
      </c>
      <c r="L18" s="84" t="str">
        <f t="shared" si="5"/>
        <v/>
      </c>
      <c r="M18" s="85" t="str">
        <f t="shared" si="6"/>
        <v/>
      </c>
    </row>
    <row r="19" spans="1:16" ht="60" customHeight="1" x14ac:dyDescent="0.35">
      <c r="A19" s="81" t="str">
        <f t="shared" si="7"/>
        <v/>
      </c>
      <c r="B19" s="109" t="str">
        <f>IFERROR(VLOOKUP(C19,Auxiliar!$A$22:$B$37,2,FALSE),"")</f>
        <v/>
      </c>
      <c r="C19" s="79"/>
      <c r="D19" s="80"/>
      <c r="E19" s="93"/>
      <c r="F19" s="84" t="str">
        <f t="shared" si="8"/>
        <v/>
      </c>
      <c r="G19" s="84" t="str">
        <f t="shared" si="1"/>
        <v/>
      </c>
      <c r="H19" s="94"/>
      <c r="I19" s="83" t="str">
        <f t="shared" si="2"/>
        <v/>
      </c>
      <c r="J19" s="83" t="str">
        <f t="shared" si="3"/>
        <v/>
      </c>
      <c r="K19" s="84" t="str">
        <f t="shared" si="4"/>
        <v/>
      </c>
      <c r="L19" s="84" t="str">
        <f t="shared" si="5"/>
        <v/>
      </c>
      <c r="M19" s="85" t="str">
        <f t="shared" si="6"/>
        <v/>
      </c>
    </row>
    <row r="20" spans="1:16" ht="60" customHeight="1" x14ac:dyDescent="0.35">
      <c r="A20" s="81" t="str">
        <f t="shared" si="7"/>
        <v/>
      </c>
      <c r="B20" s="109" t="str">
        <f>IFERROR(VLOOKUP(C20,Auxiliar!$A$22:$B$37,2,FALSE),"")</f>
        <v/>
      </c>
      <c r="C20" s="79"/>
      <c r="D20" s="80"/>
      <c r="E20" s="93"/>
      <c r="F20" s="84" t="str">
        <f>IF(C20="","",ROUND($E$4*2*E20,2))</f>
        <v/>
      </c>
      <c r="G20" s="84" t="str">
        <f t="shared" si="1"/>
        <v/>
      </c>
      <c r="H20" s="94"/>
      <c r="I20" s="83" t="str">
        <f t="shared" si="2"/>
        <v/>
      </c>
      <c r="J20" s="83" t="str">
        <f t="shared" si="3"/>
        <v/>
      </c>
      <c r="K20" s="84" t="str">
        <f t="shared" si="4"/>
        <v/>
      </c>
      <c r="L20" s="84" t="str">
        <f t="shared" si="5"/>
        <v/>
      </c>
      <c r="M20" s="85" t="str">
        <f t="shared" si="6"/>
        <v/>
      </c>
    </row>
    <row r="21" spans="1:16" ht="60" customHeight="1" x14ac:dyDescent="0.35">
      <c r="A21" s="81" t="str">
        <f t="shared" si="7"/>
        <v/>
      </c>
      <c r="B21" s="109" t="str">
        <f>IFERROR(VLOOKUP(C21,Auxiliar!$A$22:$B$37,2,FALSE),"")</f>
        <v/>
      </c>
      <c r="C21" s="79"/>
      <c r="D21" s="80"/>
      <c r="E21" s="93"/>
      <c r="F21" s="84" t="str">
        <f t="shared" ref="F21:F22" si="9">IF(C21="","",ROUND($E$4*2*E21,2))</f>
        <v/>
      </c>
      <c r="G21" s="84" t="str">
        <f t="shared" si="1"/>
        <v/>
      </c>
      <c r="H21" s="94"/>
      <c r="I21" s="83" t="str">
        <f t="shared" si="2"/>
        <v/>
      </c>
      <c r="J21" s="83" t="str">
        <f t="shared" si="3"/>
        <v/>
      </c>
      <c r="K21" s="84" t="str">
        <f t="shared" si="4"/>
        <v/>
      </c>
      <c r="L21" s="84" t="str">
        <f t="shared" si="5"/>
        <v/>
      </c>
      <c r="M21" s="85" t="str">
        <f t="shared" si="6"/>
        <v/>
      </c>
      <c r="P21" s="29"/>
    </row>
    <row r="22" spans="1:16" ht="60" customHeight="1" x14ac:dyDescent="0.35">
      <c r="A22" s="81" t="str">
        <f t="shared" si="7"/>
        <v/>
      </c>
      <c r="B22" s="109" t="str">
        <f>IFERROR(VLOOKUP(C22,Auxiliar!$A$22:$B$37,2,FALSE),"")</f>
        <v/>
      </c>
      <c r="C22" s="79"/>
      <c r="D22" s="80"/>
      <c r="E22" s="93"/>
      <c r="F22" s="84" t="str">
        <f t="shared" si="9"/>
        <v/>
      </c>
      <c r="G22" s="84" t="str">
        <f t="shared" si="1"/>
        <v/>
      </c>
      <c r="H22" s="94"/>
      <c r="I22" s="83" t="str">
        <f t="shared" si="2"/>
        <v/>
      </c>
      <c r="J22" s="83" t="str">
        <f t="shared" si="3"/>
        <v/>
      </c>
      <c r="K22" s="84" t="str">
        <f t="shared" si="4"/>
        <v/>
      </c>
      <c r="L22" s="84" t="str">
        <f t="shared" si="5"/>
        <v/>
      </c>
      <c r="M22" s="85" t="str">
        <f t="shared" si="6"/>
        <v/>
      </c>
      <c r="P22" s="29"/>
    </row>
    <row r="23" spans="1:16" ht="60" customHeight="1" x14ac:dyDescent="0.35">
      <c r="A23" s="81" t="str">
        <f t="shared" si="7"/>
        <v/>
      </c>
      <c r="B23" s="109" t="str">
        <f>IFERROR(VLOOKUP(C23,Auxiliar!$A$22:$B$37,2,FALSE),"")</f>
        <v/>
      </c>
      <c r="C23" s="79"/>
      <c r="D23" s="80"/>
      <c r="E23" s="93"/>
      <c r="F23" s="84" t="str">
        <f t="shared" ref="F23:F33" si="10">IF(C23="","",ROUND($E$4*2*E23,2))</f>
        <v/>
      </c>
      <c r="G23" s="84" t="str">
        <f t="shared" ref="G23:G33" si="11">IF(C23="","",ROUND(F23*$E$6,2))</f>
        <v/>
      </c>
      <c r="H23" s="94"/>
      <c r="I23" s="83" t="str">
        <f t="shared" ref="I23:I33" si="12">IF(C23="","",ROUND(H23*E23,2))</f>
        <v/>
      </c>
      <c r="J23" s="83" t="str">
        <f t="shared" ref="J23:J33" si="13">IF(C23="","",ROUND(I23*$E$6,2))</f>
        <v/>
      </c>
      <c r="K23" s="84" t="str">
        <f t="shared" ref="K23:K33" si="14">IF(C23="","",IF(F23+G23&lt;I23+J23,F23+G23,I23+J23))</f>
        <v/>
      </c>
      <c r="L23" s="84" t="str">
        <f t="shared" ref="L23:L33" si="15">IF(K23="","",ROUND(K23*0.4,2))</f>
        <v/>
      </c>
      <c r="M23" s="85" t="str">
        <f t="shared" ref="M23:M33" si="16">IF(L23="","",K23+L23)</f>
        <v/>
      </c>
      <c r="P23" s="29"/>
    </row>
    <row r="24" spans="1:16" ht="60" customHeight="1" x14ac:dyDescent="0.35">
      <c r="A24" s="81" t="str">
        <f t="shared" si="7"/>
        <v/>
      </c>
      <c r="B24" s="109" t="str">
        <f>IFERROR(VLOOKUP(C24,Auxiliar!$A$22:$B$37,2,FALSE),"")</f>
        <v/>
      </c>
      <c r="C24" s="79"/>
      <c r="D24" s="80"/>
      <c r="E24" s="93"/>
      <c r="F24" s="84" t="str">
        <f t="shared" si="10"/>
        <v/>
      </c>
      <c r="G24" s="84" t="str">
        <f t="shared" si="11"/>
        <v/>
      </c>
      <c r="H24" s="94"/>
      <c r="I24" s="83" t="str">
        <f t="shared" si="12"/>
        <v/>
      </c>
      <c r="J24" s="83" t="str">
        <f t="shared" si="13"/>
        <v/>
      </c>
      <c r="K24" s="84" t="str">
        <f t="shared" si="14"/>
        <v/>
      </c>
      <c r="L24" s="84" t="str">
        <f t="shared" si="15"/>
        <v/>
      </c>
      <c r="M24" s="85" t="str">
        <f t="shared" si="16"/>
        <v/>
      </c>
      <c r="P24" s="29"/>
    </row>
    <row r="25" spans="1:16" ht="60" customHeight="1" x14ac:dyDescent="0.35">
      <c r="A25" s="81" t="str">
        <f t="shared" si="7"/>
        <v/>
      </c>
      <c r="B25" s="109" t="str">
        <f>IFERROR(VLOOKUP(C25,Auxiliar!$A$22:$B$37,2,FALSE),"")</f>
        <v/>
      </c>
      <c r="C25" s="79"/>
      <c r="D25" s="80"/>
      <c r="E25" s="93"/>
      <c r="F25" s="84" t="str">
        <f t="shared" si="10"/>
        <v/>
      </c>
      <c r="G25" s="84" t="str">
        <f t="shared" si="11"/>
        <v/>
      </c>
      <c r="H25" s="94"/>
      <c r="I25" s="83" t="str">
        <f t="shared" si="12"/>
        <v/>
      </c>
      <c r="J25" s="83" t="str">
        <f t="shared" si="13"/>
        <v/>
      </c>
      <c r="K25" s="84" t="str">
        <f t="shared" si="14"/>
        <v/>
      </c>
      <c r="L25" s="84" t="str">
        <f t="shared" si="15"/>
        <v/>
      </c>
      <c r="M25" s="85" t="str">
        <f t="shared" si="16"/>
        <v/>
      </c>
      <c r="P25" s="29"/>
    </row>
    <row r="26" spans="1:16" ht="60" customHeight="1" x14ac:dyDescent="0.35">
      <c r="A26" s="81" t="str">
        <f t="shared" si="7"/>
        <v/>
      </c>
      <c r="B26" s="109" t="str">
        <f>IFERROR(VLOOKUP(C26,Auxiliar!$A$22:$B$37,2,FALSE),"")</f>
        <v/>
      </c>
      <c r="C26" s="79"/>
      <c r="D26" s="80"/>
      <c r="E26" s="93"/>
      <c r="F26" s="84" t="str">
        <f t="shared" si="10"/>
        <v/>
      </c>
      <c r="G26" s="84" t="str">
        <f t="shared" si="11"/>
        <v/>
      </c>
      <c r="H26" s="94"/>
      <c r="I26" s="83" t="str">
        <f t="shared" si="12"/>
        <v/>
      </c>
      <c r="J26" s="83" t="str">
        <f t="shared" si="13"/>
        <v/>
      </c>
      <c r="K26" s="84" t="str">
        <f t="shared" si="14"/>
        <v/>
      </c>
      <c r="L26" s="84" t="str">
        <f t="shared" si="15"/>
        <v/>
      </c>
      <c r="M26" s="85" t="str">
        <f t="shared" si="16"/>
        <v/>
      </c>
      <c r="P26" s="29"/>
    </row>
    <row r="27" spans="1:16" ht="60" customHeight="1" x14ac:dyDescent="0.35">
      <c r="A27" s="81" t="str">
        <f t="shared" si="7"/>
        <v/>
      </c>
      <c r="B27" s="109" t="str">
        <f>IFERROR(VLOOKUP(C27,Auxiliar!$A$22:$B$37,2,FALSE),"")</f>
        <v/>
      </c>
      <c r="C27" s="79"/>
      <c r="D27" s="80"/>
      <c r="E27" s="93"/>
      <c r="F27" s="84" t="str">
        <f t="shared" si="10"/>
        <v/>
      </c>
      <c r="G27" s="84" t="str">
        <f t="shared" si="11"/>
        <v/>
      </c>
      <c r="H27" s="94"/>
      <c r="I27" s="83" t="str">
        <f t="shared" si="12"/>
        <v/>
      </c>
      <c r="J27" s="83" t="str">
        <f t="shared" si="13"/>
        <v/>
      </c>
      <c r="K27" s="84" t="str">
        <f t="shared" si="14"/>
        <v/>
      </c>
      <c r="L27" s="84" t="str">
        <f t="shared" si="15"/>
        <v/>
      </c>
      <c r="M27" s="85" t="str">
        <f t="shared" si="16"/>
        <v/>
      </c>
      <c r="P27" s="29"/>
    </row>
    <row r="28" spans="1:16" ht="60" customHeight="1" x14ac:dyDescent="0.35">
      <c r="A28" s="81" t="str">
        <f t="shared" si="7"/>
        <v/>
      </c>
      <c r="B28" s="109" t="str">
        <f>IFERROR(VLOOKUP(C28,Auxiliar!$A$22:$B$37,2,FALSE),"")</f>
        <v/>
      </c>
      <c r="C28" s="79"/>
      <c r="D28" s="80"/>
      <c r="E28" s="93"/>
      <c r="F28" s="84" t="str">
        <f t="shared" si="10"/>
        <v/>
      </c>
      <c r="G28" s="84" t="str">
        <f t="shared" si="11"/>
        <v/>
      </c>
      <c r="H28" s="94"/>
      <c r="I28" s="83" t="str">
        <f t="shared" si="12"/>
        <v/>
      </c>
      <c r="J28" s="83" t="str">
        <f t="shared" si="13"/>
        <v/>
      </c>
      <c r="K28" s="84" t="str">
        <f t="shared" si="14"/>
        <v/>
      </c>
      <c r="L28" s="84" t="str">
        <f t="shared" si="15"/>
        <v/>
      </c>
      <c r="M28" s="85" t="str">
        <f t="shared" si="16"/>
        <v/>
      </c>
      <c r="P28" s="29"/>
    </row>
    <row r="29" spans="1:16" ht="60" customHeight="1" x14ac:dyDescent="0.35">
      <c r="A29" s="81" t="str">
        <f t="shared" si="7"/>
        <v/>
      </c>
      <c r="B29" s="109" t="str">
        <f>IFERROR(VLOOKUP(C29,Auxiliar!$A$22:$B$37,2,FALSE),"")</f>
        <v/>
      </c>
      <c r="C29" s="79"/>
      <c r="D29" s="80"/>
      <c r="E29" s="93"/>
      <c r="F29" s="84" t="str">
        <f t="shared" si="10"/>
        <v/>
      </c>
      <c r="G29" s="84" t="str">
        <f t="shared" si="11"/>
        <v/>
      </c>
      <c r="H29" s="94"/>
      <c r="I29" s="83" t="str">
        <f t="shared" si="12"/>
        <v/>
      </c>
      <c r="J29" s="83" t="str">
        <f t="shared" si="13"/>
        <v/>
      </c>
      <c r="K29" s="84" t="str">
        <f t="shared" si="14"/>
        <v/>
      </c>
      <c r="L29" s="84" t="str">
        <f t="shared" si="15"/>
        <v/>
      </c>
      <c r="M29" s="85" t="str">
        <f t="shared" si="16"/>
        <v/>
      </c>
      <c r="P29" s="29"/>
    </row>
    <row r="30" spans="1:16" ht="60" customHeight="1" x14ac:dyDescent="0.35">
      <c r="A30" s="81" t="str">
        <f t="shared" si="7"/>
        <v/>
      </c>
      <c r="B30" s="109" t="str">
        <f>IFERROR(VLOOKUP(C30,Auxiliar!$A$22:$B$37,2,FALSE),"")</f>
        <v/>
      </c>
      <c r="C30" s="79"/>
      <c r="D30" s="80"/>
      <c r="E30" s="93"/>
      <c r="F30" s="84" t="str">
        <f t="shared" si="10"/>
        <v/>
      </c>
      <c r="G30" s="84" t="str">
        <f t="shared" si="11"/>
        <v/>
      </c>
      <c r="H30" s="94"/>
      <c r="I30" s="83" t="str">
        <f t="shared" si="12"/>
        <v/>
      </c>
      <c r="J30" s="83" t="str">
        <f t="shared" si="13"/>
        <v/>
      </c>
      <c r="K30" s="84" t="str">
        <f t="shared" si="14"/>
        <v/>
      </c>
      <c r="L30" s="84" t="str">
        <f t="shared" si="15"/>
        <v/>
      </c>
      <c r="M30" s="85" t="str">
        <f t="shared" si="16"/>
        <v/>
      </c>
      <c r="P30" s="29"/>
    </row>
    <row r="31" spans="1:16" ht="60" customHeight="1" x14ac:dyDescent="0.35">
      <c r="A31" s="81" t="str">
        <f t="shared" si="7"/>
        <v/>
      </c>
      <c r="B31" s="108" t="str">
        <f>IFERROR(VLOOKUP(C31,Auxiliar!$A$22:$B$37,2,FALSE),"")</f>
        <v/>
      </c>
      <c r="C31" s="95"/>
      <c r="D31" s="80"/>
      <c r="E31" s="93"/>
      <c r="F31" s="84" t="str">
        <f t="shared" si="10"/>
        <v/>
      </c>
      <c r="G31" s="84" t="str">
        <f t="shared" si="11"/>
        <v/>
      </c>
      <c r="H31" s="94"/>
      <c r="I31" s="83" t="str">
        <f t="shared" si="12"/>
        <v/>
      </c>
      <c r="J31" s="83" t="str">
        <f t="shared" si="13"/>
        <v/>
      </c>
      <c r="K31" s="84" t="str">
        <f t="shared" si="14"/>
        <v/>
      </c>
      <c r="L31" s="84" t="str">
        <f t="shared" si="15"/>
        <v/>
      </c>
      <c r="M31" s="85" t="str">
        <f t="shared" si="16"/>
        <v/>
      </c>
      <c r="P31" s="29"/>
    </row>
    <row r="32" spans="1:16" ht="60" customHeight="1" x14ac:dyDescent="0.35">
      <c r="A32" s="81" t="str">
        <f t="shared" si="7"/>
        <v/>
      </c>
      <c r="B32" s="108" t="str">
        <f>IFERROR(VLOOKUP(C32,Auxiliar!$A$22:$B$37,2,FALSE),"")</f>
        <v/>
      </c>
      <c r="C32" s="95"/>
      <c r="D32" s="80"/>
      <c r="E32" s="93"/>
      <c r="F32" s="84" t="str">
        <f t="shared" si="10"/>
        <v/>
      </c>
      <c r="G32" s="84" t="str">
        <f t="shared" si="11"/>
        <v/>
      </c>
      <c r="H32" s="94"/>
      <c r="I32" s="83" t="str">
        <f t="shared" si="12"/>
        <v/>
      </c>
      <c r="J32" s="83" t="str">
        <f t="shared" si="13"/>
        <v/>
      </c>
      <c r="K32" s="84" t="str">
        <f t="shared" si="14"/>
        <v/>
      </c>
      <c r="L32" s="84" t="str">
        <f t="shared" si="15"/>
        <v/>
      </c>
      <c r="M32" s="85" t="str">
        <f t="shared" si="16"/>
        <v/>
      </c>
      <c r="P32" s="29"/>
    </row>
    <row r="33" spans="1:15" ht="60" customHeight="1" x14ac:dyDescent="0.35">
      <c r="A33" s="81" t="str">
        <f t="shared" si="7"/>
        <v/>
      </c>
      <c r="B33" s="108" t="str">
        <f>IFERROR(VLOOKUP(C33,Auxiliar!$A$22:$B$37,2,FALSE),"")</f>
        <v/>
      </c>
      <c r="C33" s="95"/>
      <c r="D33" s="80"/>
      <c r="E33" s="93"/>
      <c r="F33" s="84" t="str">
        <f t="shared" si="10"/>
        <v/>
      </c>
      <c r="G33" s="84" t="str">
        <f t="shared" si="11"/>
        <v/>
      </c>
      <c r="H33" s="94"/>
      <c r="I33" s="83" t="str">
        <f t="shared" si="12"/>
        <v/>
      </c>
      <c r="J33" s="83" t="str">
        <f t="shared" si="13"/>
        <v/>
      </c>
      <c r="K33" s="84" t="str">
        <f t="shared" si="14"/>
        <v/>
      </c>
      <c r="L33" s="84" t="str">
        <f t="shared" si="15"/>
        <v/>
      </c>
      <c r="M33" s="85" t="str">
        <f t="shared" si="16"/>
        <v/>
      </c>
    </row>
    <row r="34" spans="1:15" ht="19.899999999999999" customHeight="1" x14ac:dyDescent="0.35">
      <c r="E34" s="30"/>
      <c r="F34" s="30"/>
      <c r="G34" s="30"/>
      <c r="H34" s="30"/>
      <c r="J34" s="15"/>
      <c r="K34" s="86">
        <f>SUMIF(K14:K33,"&lt;&gt;#N/D")</f>
        <v>0</v>
      </c>
      <c r="L34" s="86">
        <f>SUMIF(L14:L33,"&lt;&gt;#N/D")</f>
        <v>0</v>
      </c>
      <c r="M34" s="86">
        <f>SUMIF(M14:M33,"&lt;&gt;#N/D")</f>
        <v>0</v>
      </c>
    </row>
    <row r="35" spans="1:15" x14ac:dyDescent="0.35">
      <c r="J35" s="28"/>
    </row>
    <row r="38" spans="1:15" ht="12.75" customHeight="1" x14ac:dyDescent="0.35"/>
    <row r="39" spans="1:15" x14ac:dyDescent="0.35">
      <c r="O39" s="29"/>
    </row>
    <row r="40" spans="1:15" ht="12.75" customHeight="1" x14ac:dyDescent="0.35">
      <c r="F40" s="124" t="s">
        <v>188</v>
      </c>
      <c r="G40" s="125"/>
      <c r="H40" s="125"/>
      <c r="I40" s="126"/>
      <c r="J40" s="88">
        <f>SUMIF(B14:B33,"a)",K14:K33)</f>
        <v>0</v>
      </c>
      <c r="L40" s="155" t="s">
        <v>244</v>
      </c>
      <c r="M40" s="156"/>
    </row>
    <row r="41" spans="1:15" ht="14.5" customHeight="1" x14ac:dyDescent="0.35">
      <c r="F41" s="91"/>
      <c r="G41" s="33"/>
      <c r="H41" s="92"/>
      <c r="I41" s="92"/>
      <c r="J41" s="89"/>
      <c r="L41" s="157"/>
      <c r="M41" s="158"/>
    </row>
    <row r="42" spans="1:15" s="105" customFormat="1" ht="14.5" customHeight="1" x14ac:dyDescent="0.35">
      <c r="F42" s="127" t="s">
        <v>189</v>
      </c>
      <c r="G42" s="128"/>
      <c r="H42" s="128"/>
      <c r="I42" s="129"/>
      <c r="J42" s="88">
        <f>SUMIF(B14:B33,"&lt;&gt;a)",K14:K33)</f>
        <v>0</v>
      </c>
      <c r="L42" s="157"/>
      <c r="M42" s="158"/>
    </row>
    <row r="43" spans="1:15" s="105" customFormat="1" ht="14.5" customHeight="1" x14ac:dyDescent="0.35">
      <c r="F43" s="91"/>
      <c r="G43" s="33"/>
      <c r="H43" s="92"/>
      <c r="I43" s="92"/>
      <c r="J43" s="90"/>
      <c r="L43" s="159"/>
      <c r="M43" s="160"/>
    </row>
    <row r="44" spans="1:15" s="105" customFormat="1" ht="14.5" customHeight="1" x14ac:dyDescent="0.35">
      <c r="F44" s="130" t="s">
        <v>190</v>
      </c>
      <c r="G44" s="131"/>
      <c r="H44" s="131"/>
      <c r="I44" s="132"/>
      <c r="J44" s="88">
        <f>J40+J42</f>
        <v>0</v>
      </c>
      <c r="L44" s="161">
        <f>IF(J44&lt;142857.14,J44,142857.14)</f>
        <v>0</v>
      </c>
      <c r="M44" s="162"/>
    </row>
    <row r="45" spans="1:15" s="105" customFormat="1" ht="14.5" customHeight="1" x14ac:dyDescent="0.35">
      <c r="F45" s="91"/>
      <c r="G45" s="33"/>
      <c r="H45" s="92"/>
      <c r="I45" s="92"/>
      <c r="J45" s="90"/>
      <c r="L45" s="106"/>
      <c r="M45" s="107"/>
    </row>
    <row r="46" spans="1:15" s="105" customFormat="1" x14ac:dyDescent="0.35">
      <c r="F46" s="110" t="s">
        <v>182</v>
      </c>
      <c r="G46" s="111"/>
      <c r="H46" s="111"/>
      <c r="I46" s="112"/>
      <c r="J46" s="88">
        <f>L34</f>
        <v>0</v>
      </c>
      <c r="L46" s="163">
        <f>IF(J46&lt;57142.86,J46,57142.86)</f>
        <v>0</v>
      </c>
      <c r="M46" s="164"/>
    </row>
    <row r="47" spans="1:15" s="105" customFormat="1" ht="14.5" customHeight="1" x14ac:dyDescent="0.35">
      <c r="F47" s="91"/>
      <c r="G47" s="33"/>
      <c r="H47" s="92"/>
      <c r="I47" s="92"/>
      <c r="J47" s="90"/>
      <c r="L47" s="106"/>
      <c r="M47" s="107"/>
    </row>
    <row r="48" spans="1:15" s="105" customFormat="1" ht="14.5" customHeight="1" x14ac:dyDescent="0.35">
      <c r="F48" s="133" t="s">
        <v>187</v>
      </c>
      <c r="G48" s="134"/>
      <c r="H48" s="134"/>
      <c r="I48" s="135"/>
      <c r="J48" s="88">
        <f>J44+J46</f>
        <v>0</v>
      </c>
      <c r="L48" s="140">
        <f>L46+L44</f>
        <v>0</v>
      </c>
      <c r="M48" s="141"/>
    </row>
  </sheetData>
  <sheetProtection password="8F69" sheet="1" objects="1" scenarios="1" selectLockedCells="1"/>
  <mergeCells count="23">
    <mergeCell ref="F48:I48"/>
    <mergeCell ref="M11:M12"/>
    <mergeCell ref="E11:K11"/>
    <mergeCell ref="L48:M48"/>
    <mergeCell ref="B2:C2"/>
    <mergeCell ref="B4:C4"/>
    <mergeCell ref="B8:C8"/>
    <mergeCell ref="E2:F2"/>
    <mergeCell ref="E4:F4"/>
    <mergeCell ref="B6:C6"/>
    <mergeCell ref="E6:F6"/>
    <mergeCell ref="E8:F8"/>
    <mergeCell ref="L11:L12"/>
    <mergeCell ref="L40:M43"/>
    <mergeCell ref="L44:M44"/>
    <mergeCell ref="L46:M46"/>
    <mergeCell ref="F46:I46"/>
    <mergeCell ref="B11:C13"/>
    <mergeCell ref="H3:M9"/>
    <mergeCell ref="A11:A13"/>
    <mergeCell ref="F40:I40"/>
    <mergeCell ref="F42:I42"/>
    <mergeCell ref="F44:I44"/>
  </mergeCells>
  <dataValidations count="2">
    <dataValidation type="list" allowBlank="1" showInputMessage="1" showErrorMessage="1" sqref="E5" xr:uid="{00000000-0002-0000-0100-000000000000}">
      <formula1>$AG$7:$AG$9</formula1>
    </dataValidation>
    <dataValidation type="whole" operator="lessThanOrEqual" allowBlank="1" showInputMessage="1" showErrorMessage="1" errorTitle="Valor Incorreto" error="Financiado um período máximo de 36 meses" sqref="E14:E33" xr:uid="{00000000-0002-0000-0100-000001000000}">
      <formula1>36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Auxiliar!$A$22:$A$38</xm:f>
          </x14:formula1>
          <xm:sqref>C14:C33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52"/>
  <sheetViews>
    <sheetView workbookViewId="0">
      <selection activeCell="B6" sqref="B6"/>
    </sheetView>
  </sheetViews>
  <sheetFormatPr defaultRowHeight="14.5" x14ac:dyDescent="0.35"/>
  <cols>
    <col min="2" max="2" width="56.26953125" customWidth="1"/>
    <col min="3" max="3" width="47.7265625" bestFit="1" customWidth="1"/>
    <col min="4" max="4" width="38.26953125" bestFit="1" customWidth="1"/>
  </cols>
  <sheetData>
    <row r="3" spans="2:4" ht="15" thickBot="1" x14ac:dyDescent="0.4"/>
    <row r="4" spans="2:4" ht="15" thickBot="1" x14ac:dyDescent="0.4">
      <c r="B4" s="76" t="s">
        <v>209</v>
      </c>
      <c r="C4" s="165" t="s">
        <v>225</v>
      </c>
      <c r="D4" s="166"/>
    </row>
    <row r="5" spans="2:4" x14ac:dyDescent="0.35">
      <c r="B5" s="75" t="s">
        <v>233</v>
      </c>
      <c r="C5" s="68" t="s">
        <v>226</v>
      </c>
      <c r="D5" s="56" t="s">
        <v>228</v>
      </c>
    </row>
    <row r="6" spans="2:4" x14ac:dyDescent="0.35">
      <c r="B6" s="73" t="s">
        <v>234</v>
      </c>
      <c r="C6" s="69" t="s">
        <v>227</v>
      </c>
      <c r="D6" s="54" t="s">
        <v>229</v>
      </c>
    </row>
    <row r="7" spans="2:4" ht="15" thickBot="1" x14ac:dyDescent="0.4">
      <c r="B7" s="73" t="s">
        <v>235</v>
      </c>
      <c r="C7" s="69" t="s">
        <v>231</v>
      </c>
      <c r="D7" s="54" t="s">
        <v>230</v>
      </c>
    </row>
    <row r="8" spans="2:4" ht="15" thickBot="1" x14ac:dyDescent="0.4">
      <c r="B8" s="73" t="s">
        <v>236</v>
      </c>
      <c r="C8" s="70" t="s">
        <v>210</v>
      </c>
      <c r="D8" s="63" t="s">
        <v>215</v>
      </c>
    </row>
    <row r="9" spans="2:4" x14ac:dyDescent="0.35">
      <c r="B9" s="73" t="s">
        <v>238</v>
      </c>
      <c r="C9" s="71" t="s">
        <v>213</v>
      </c>
      <c r="D9" s="64" t="s">
        <v>216</v>
      </c>
    </row>
    <row r="10" spans="2:4" ht="15" thickBot="1" x14ac:dyDescent="0.4">
      <c r="B10" s="73" t="s">
        <v>239</v>
      </c>
      <c r="C10" s="72" t="s">
        <v>214</v>
      </c>
      <c r="D10" s="64" t="s">
        <v>217</v>
      </c>
    </row>
    <row r="11" spans="2:4" x14ac:dyDescent="0.35">
      <c r="B11" s="73" t="s">
        <v>237</v>
      </c>
      <c r="C11" s="15"/>
      <c r="D11" s="64" t="s">
        <v>218</v>
      </c>
    </row>
    <row r="12" spans="2:4" x14ac:dyDescent="0.35">
      <c r="B12" s="73" t="s">
        <v>240</v>
      </c>
      <c r="D12" s="64" t="s">
        <v>219</v>
      </c>
    </row>
    <row r="13" spans="2:4" x14ac:dyDescent="0.35">
      <c r="B13" s="73" t="s">
        <v>241</v>
      </c>
      <c r="D13" s="64" t="s">
        <v>220</v>
      </c>
    </row>
    <row r="14" spans="2:4" x14ac:dyDescent="0.35">
      <c r="B14" s="73" t="s">
        <v>242</v>
      </c>
      <c r="D14" s="64" t="s">
        <v>221</v>
      </c>
    </row>
    <row r="15" spans="2:4" ht="15" thickBot="1" x14ac:dyDescent="0.4">
      <c r="B15" s="74" t="s">
        <v>243</v>
      </c>
      <c r="D15" s="64" t="s">
        <v>222</v>
      </c>
    </row>
    <row r="16" spans="2:4" x14ac:dyDescent="0.35">
      <c r="B16" s="49"/>
      <c r="D16" s="64" t="s">
        <v>223</v>
      </c>
    </row>
    <row r="17" spans="2:6" ht="15" thickBot="1" x14ac:dyDescent="0.4">
      <c r="B17" s="43"/>
      <c r="C17" s="43"/>
      <c r="D17" s="65" t="s">
        <v>224</v>
      </c>
      <c r="F17" s="43"/>
    </row>
    <row r="18" spans="2:6" ht="15" thickBot="1" x14ac:dyDescent="0.4">
      <c r="B18" s="55" t="s">
        <v>137</v>
      </c>
      <c r="C18" s="15"/>
      <c r="F18" s="44"/>
    </row>
    <row r="19" spans="2:6" x14ac:dyDescent="0.35">
      <c r="B19" s="58" t="s">
        <v>138</v>
      </c>
      <c r="C19" s="15"/>
      <c r="F19" s="44"/>
    </row>
    <row r="20" spans="2:6" x14ac:dyDescent="0.35">
      <c r="B20" s="61" t="s">
        <v>163</v>
      </c>
      <c r="C20" s="67" t="s">
        <v>147</v>
      </c>
    </row>
    <row r="21" spans="2:6" x14ac:dyDescent="0.35">
      <c r="B21" s="62" t="s">
        <v>164</v>
      </c>
      <c r="C21" s="22" t="s">
        <v>148</v>
      </c>
    </row>
    <row r="22" spans="2:6" ht="29" x14ac:dyDescent="0.35">
      <c r="B22" s="62" t="s">
        <v>165</v>
      </c>
      <c r="C22" s="22" t="s">
        <v>149</v>
      </c>
    </row>
    <row r="23" spans="2:6" ht="29" x14ac:dyDescent="0.35">
      <c r="B23" s="62" t="s">
        <v>166</v>
      </c>
      <c r="C23" s="23" t="s">
        <v>150</v>
      </c>
      <c r="D23" s="45"/>
    </row>
    <row r="24" spans="2:6" ht="30.75" customHeight="1" x14ac:dyDescent="0.35">
      <c r="B24" s="62" t="s">
        <v>167</v>
      </c>
      <c r="C24" s="23" t="s">
        <v>151</v>
      </c>
      <c r="D24" s="66"/>
    </row>
    <row r="25" spans="2:6" x14ac:dyDescent="0.35">
      <c r="B25" s="62" t="s">
        <v>168</v>
      </c>
      <c r="C25" s="23" t="s">
        <v>152</v>
      </c>
      <c r="D25" s="66"/>
      <c r="E25" s="15"/>
    </row>
    <row r="26" spans="2:6" ht="29" x14ac:dyDescent="0.35">
      <c r="B26" s="62" t="s">
        <v>169</v>
      </c>
      <c r="C26" s="22" t="s">
        <v>153</v>
      </c>
      <c r="D26" s="66"/>
      <c r="E26" s="15"/>
    </row>
    <row r="27" spans="2:6" ht="46.5" customHeight="1" x14ac:dyDescent="0.35">
      <c r="B27" s="62" t="s">
        <v>170</v>
      </c>
      <c r="C27" s="22" t="s">
        <v>154</v>
      </c>
      <c r="D27" s="66"/>
      <c r="E27" s="15"/>
    </row>
    <row r="28" spans="2:6" ht="20.25" customHeight="1" x14ac:dyDescent="0.35">
      <c r="B28" s="62" t="s">
        <v>171</v>
      </c>
      <c r="C28" s="22" t="s">
        <v>155</v>
      </c>
      <c r="D28" s="66"/>
      <c r="E28" s="15"/>
    </row>
    <row r="29" spans="2:6" ht="16.5" customHeight="1" x14ac:dyDescent="0.35">
      <c r="B29" s="62" t="s">
        <v>172</v>
      </c>
      <c r="C29" s="22" t="s">
        <v>156</v>
      </c>
      <c r="D29" s="66"/>
      <c r="E29" s="15"/>
    </row>
    <row r="30" spans="2:6" ht="48" customHeight="1" x14ac:dyDescent="0.35">
      <c r="B30" s="62" t="s">
        <v>173</v>
      </c>
      <c r="C30" s="22" t="s">
        <v>157</v>
      </c>
      <c r="D30" s="66"/>
      <c r="E30" s="15"/>
    </row>
    <row r="31" spans="2:6" ht="31.5" customHeight="1" x14ac:dyDescent="0.35">
      <c r="B31" s="62" t="s">
        <v>174</v>
      </c>
      <c r="C31" s="22" t="s">
        <v>158</v>
      </c>
      <c r="D31" s="66"/>
      <c r="E31" s="15"/>
    </row>
    <row r="32" spans="2:6" ht="62.25" customHeight="1" x14ac:dyDescent="0.35">
      <c r="B32" s="62" t="s">
        <v>179</v>
      </c>
      <c r="C32" s="24" t="s">
        <v>159</v>
      </c>
      <c r="D32" s="15"/>
      <c r="E32" s="15"/>
    </row>
    <row r="33" spans="1:9" ht="20.25" customHeight="1" x14ac:dyDescent="0.35">
      <c r="B33" s="62" t="s">
        <v>175</v>
      </c>
      <c r="C33" s="24" t="s">
        <v>160</v>
      </c>
      <c r="D33" s="50"/>
      <c r="E33" s="50"/>
      <c r="F33" s="50"/>
      <c r="G33" s="50"/>
      <c r="H33" s="50"/>
      <c r="I33" s="50"/>
    </row>
    <row r="34" spans="1:9" ht="30.75" customHeight="1" x14ac:dyDescent="0.35">
      <c r="B34" s="62" t="s">
        <v>176</v>
      </c>
      <c r="C34" s="24" t="s">
        <v>161</v>
      </c>
      <c r="D34" s="49"/>
      <c r="E34" s="49"/>
      <c r="F34" s="49"/>
      <c r="G34" s="49"/>
      <c r="H34" s="49"/>
      <c r="I34" s="49"/>
    </row>
    <row r="35" spans="1:9" ht="58.5" customHeight="1" x14ac:dyDescent="0.35">
      <c r="B35" s="62" t="s">
        <v>178</v>
      </c>
      <c r="C35" s="57" t="s">
        <v>232</v>
      </c>
      <c r="D35" s="49"/>
      <c r="E35" s="49"/>
      <c r="F35" s="49"/>
      <c r="G35" s="49"/>
      <c r="H35" s="49"/>
      <c r="I35" s="49"/>
    </row>
    <row r="36" spans="1:9" ht="46.5" customHeight="1" x14ac:dyDescent="0.35">
      <c r="B36" s="60" t="s">
        <v>177</v>
      </c>
      <c r="C36" s="25" t="s">
        <v>162</v>
      </c>
      <c r="D36" s="49"/>
      <c r="E36" s="49"/>
      <c r="F36" s="49"/>
      <c r="G36" s="49"/>
      <c r="H36" s="49"/>
      <c r="I36" s="49"/>
    </row>
    <row r="37" spans="1:9" x14ac:dyDescent="0.35">
      <c r="A37" s="15"/>
      <c r="B37" s="59"/>
      <c r="C37" s="15"/>
      <c r="D37" s="49"/>
      <c r="E37" s="49"/>
      <c r="F37" s="49"/>
      <c r="G37" s="49"/>
      <c r="H37" s="49"/>
      <c r="I37" s="49"/>
    </row>
    <row r="38" spans="1:9" ht="15" customHeight="1" x14ac:dyDescent="0.35">
      <c r="A38" s="15"/>
      <c r="B38" s="59"/>
      <c r="C38" s="15"/>
      <c r="D38" s="49"/>
      <c r="E38" s="49"/>
      <c r="F38" s="49"/>
      <c r="G38" s="49"/>
      <c r="H38" s="49"/>
      <c r="I38" s="49"/>
    </row>
    <row r="39" spans="1:9" x14ac:dyDescent="0.35">
      <c r="A39" s="15"/>
      <c r="B39" s="59"/>
      <c r="C39" s="15"/>
      <c r="D39" s="49"/>
      <c r="E39" s="49"/>
      <c r="F39" s="49"/>
      <c r="G39" s="49"/>
      <c r="H39" s="49"/>
      <c r="I39" s="49"/>
    </row>
    <row r="40" spans="1:9" x14ac:dyDescent="0.35">
      <c r="A40" s="15"/>
      <c r="B40" s="59"/>
      <c r="C40" s="15"/>
      <c r="D40" s="49"/>
      <c r="E40" s="49"/>
      <c r="F40" s="49"/>
      <c r="G40" s="49"/>
      <c r="H40" s="49"/>
      <c r="I40" s="49"/>
    </row>
    <row r="41" spans="1:9" ht="15" customHeight="1" x14ac:dyDescent="0.35">
      <c r="A41" s="15"/>
      <c r="B41" s="15"/>
      <c r="C41" s="15"/>
      <c r="D41" s="49"/>
      <c r="E41" s="49"/>
      <c r="F41" s="49"/>
      <c r="G41" s="49"/>
      <c r="H41" s="49"/>
      <c r="I41" s="49"/>
    </row>
    <row r="42" spans="1:9" x14ac:dyDescent="0.35">
      <c r="A42" s="15"/>
      <c r="B42" s="51"/>
      <c r="C42" s="49"/>
      <c r="D42" s="49"/>
      <c r="E42" s="49"/>
      <c r="F42" s="49"/>
      <c r="G42" s="49"/>
      <c r="H42" s="49"/>
      <c r="I42" s="49"/>
    </row>
    <row r="43" spans="1:9" x14ac:dyDescent="0.35">
      <c r="A43" s="15"/>
      <c r="B43" s="51"/>
      <c r="C43" s="49"/>
      <c r="D43" s="49"/>
      <c r="E43" s="49"/>
      <c r="F43" s="49"/>
      <c r="G43" s="49"/>
      <c r="H43" s="49"/>
      <c r="I43" s="49"/>
    </row>
    <row r="44" spans="1:9" x14ac:dyDescent="0.35">
      <c r="B44" s="43"/>
    </row>
    <row r="45" spans="1:9" x14ac:dyDescent="0.35">
      <c r="B45" s="52"/>
    </row>
    <row r="46" spans="1:9" x14ac:dyDescent="0.35">
      <c r="B46" s="52"/>
    </row>
    <row r="48" spans="1:9" x14ac:dyDescent="0.35">
      <c r="B48" s="53"/>
    </row>
    <row r="52" spans="2:2" x14ac:dyDescent="0.35">
      <c r="B52" s="53"/>
    </row>
  </sheetData>
  <protectedRanges>
    <protectedRange sqref="B18:B21 C18:C19 C21" name="Intervalo3"/>
    <protectedRange sqref="B18:B21 C18:C19 C21" name="Intervalo1"/>
    <protectedRange sqref="B18:B21 C18:C19 C21" name="Intervalo2"/>
  </protectedRanges>
  <mergeCells count="1">
    <mergeCell ref="C4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0"/>
  <sheetViews>
    <sheetView showGridLines="0" topLeftCell="A25" workbookViewId="0">
      <selection activeCell="A14" sqref="A14:XFD14"/>
    </sheetView>
  </sheetViews>
  <sheetFormatPr defaultRowHeight="14.5" x14ac:dyDescent="0.35"/>
  <cols>
    <col min="1" max="1" width="217.81640625" customWidth="1"/>
    <col min="2" max="2" width="47.1796875" customWidth="1"/>
    <col min="3" max="3" width="10.453125" bestFit="1" customWidth="1"/>
    <col min="4" max="4" width="51.26953125" customWidth="1"/>
    <col min="5" max="5" width="16.26953125" customWidth="1"/>
    <col min="6" max="6" width="23.7265625" customWidth="1"/>
    <col min="7" max="7" width="24.54296875" customWidth="1"/>
  </cols>
  <sheetData>
    <row r="2" spans="1:6" ht="15" thickBot="1" x14ac:dyDescent="0.4">
      <c r="A2" s="167"/>
      <c r="B2" s="167"/>
      <c r="C2" s="167"/>
      <c r="D2" s="167"/>
      <c r="E2" s="167"/>
      <c r="F2" s="167"/>
    </row>
    <row r="3" spans="1:6" x14ac:dyDescent="0.35">
      <c r="A3" s="6" t="s">
        <v>125</v>
      </c>
      <c r="B3" s="16" t="s">
        <v>132</v>
      </c>
      <c r="C3" s="16" t="s">
        <v>141</v>
      </c>
      <c r="D3" s="11"/>
    </row>
    <row r="4" spans="1:6" ht="13.5" customHeight="1" x14ac:dyDescent="0.35">
      <c r="A4" s="7" t="s">
        <v>122</v>
      </c>
      <c r="B4" s="15" t="s">
        <v>133</v>
      </c>
      <c r="C4" s="17" t="s">
        <v>142</v>
      </c>
      <c r="D4" s="8"/>
    </row>
    <row r="5" spans="1:6" ht="13.5" customHeight="1" x14ac:dyDescent="0.35">
      <c r="A5" s="7"/>
      <c r="B5" s="15"/>
      <c r="C5" s="15"/>
      <c r="D5" s="8"/>
    </row>
    <row r="6" spans="1:6" ht="13.5" customHeight="1" x14ac:dyDescent="0.35">
      <c r="A6" s="7" t="s">
        <v>123</v>
      </c>
      <c r="B6" s="15" t="s">
        <v>134</v>
      </c>
      <c r="C6" s="17" t="s">
        <v>143</v>
      </c>
      <c r="D6" s="8"/>
    </row>
    <row r="7" spans="1:6" ht="13.5" customHeight="1" x14ac:dyDescent="0.35">
      <c r="A7" s="7"/>
      <c r="B7" s="15" t="s">
        <v>135</v>
      </c>
      <c r="C7" s="15"/>
      <c r="D7" s="8"/>
    </row>
    <row r="8" spans="1:6" ht="13.5" customHeight="1" x14ac:dyDescent="0.35">
      <c r="A8" s="7"/>
      <c r="B8" s="15"/>
      <c r="C8" s="15"/>
      <c r="D8" s="8"/>
    </row>
    <row r="9" spans="1:6" ht="15" thickBot="1" x14ac:dyDescent="0.4">
      <c r="A9" s="9" t="s">
        <v>124</v>
      </c>
      <c r="B9" s="18" t="s">
        <v>136</v>
      </c>
      <c r="C9" s="18" t="s">
        <v>144</v>
      </c>
      <c r="D9" s="10"/>
    </row>
    <row r="11" spans="1:6" ht="15" thickBot="1" x14ac:dyDescent="0.4"/>
    <row r="12" spans="1:6" x14ac:dyDescent="0.35">
      <c r="A12" s="6" t="s">
        <v>126</v>
      </c>
      <c r="B12" s="11"/>
    </row>
    <row r="13" spans="1:6" s="2" customFormat="1" ht="21" customHeight="1" x14ac:dyDescent="0.35">
      <c r="A13" s="12" t="s">
        <v>127</v>
      </c>
      <c r="B13" s="13" t="s">
        <v>130</v>
      </c>
    </row>
    <row r="14" spans="1:6" s="2" customFormat="1" ht="21" customHeight="1" x14ac:dyDescent="0.35">
      <c r="A14" s="12" t="s">
        <v>128</v>
      </c>
      <c r="B14" s="13" t="s">
        <v>131</v>
      </c>
    </row>
    <row r="15" spans="1:6" x14ac:dyDescent="0.35">
      <c r="A15" s="7" t="s">
        <v>129</v>
      </c>
      <c r="B15" s="8"/>
    </row>
    <row r="16" spans="1:6" ht="6.75" customHeight="1" thickBot="1" x14ac:dyDescent="0.4">
      <c r="A16" s="9"/>
      <c r="B16" s="10"/>
    </row>
    <row r="19" spans="1:2" ht="15" thickBot="1" x14ac:dyDescent="0.4"/>
    <row r="20" spans="1:2" x14ac:dyDescent="0.35">
      <c r="A20" s="6" t="s">
        <v>137</v>
      </c>
      <c r="B20" s="11"/>
    </row>
    <row r="21" spans="1:2" ht="12.75" customHeight="1" x14ac:dyDescent="0.35">
      <c r="A21" s="7" t="s">
        <v>138</v>
      </c>
      <c r="B21" s="8"/>
    </row>
    <row r="22" spans="1:2" x14ac:dyDescent="0.35">
      <c r="A22" s="21" t="s">
        <v>163</v>
      </c>
      <c r="B22" s="21" t="s">
        <v>147</v>
      </c>
    </row>
    <row r="23" spans="1:2" x14ac:dyDescent="0.35">
      <c r="A23" s="22" t="s">
        <v>164</v>
      </c>
      <c r="B23" s="22" t="s">
        <v>148</v>
      </c>
    </row>
    <row r="24" spans="1:2" x14ac:dyDescent="0.35">
      <c r="A24" s="22" t="s">
        <v>165</v>
      </c>
      <c r="B24" s="22" t="s">
        <v>149</v>
      </c>
    </row>
    <row r="25" spans="1:2" x14ac:dyDescent="0.35">
      <c r="A25" s="22" t="s">
        <v>166</v>
      </c>
      <c r="B25" s="23" t="s">
        <v>150</v>
      </c>
    </row>
    <row r="26" spans="1:2" x14ac:dyDescent="0.35">
      <c r="A26" s="22" t="s">
        <v>167</v>
      </c>
      <c r="B26" s="23" t="s">
        <v>151</v>
      </c>
    </row>
    <row r="27" spans="1:2" x14ac:dyDescent="0.35">
      <c r="A27" s="22" t="s">
        <v>168</v>
      </c>
      <c r="B27" s="23" t="s">
        <v>152</v>
      </c>
    </row>
    <row r="28" spans="1:2" x14ac:dyDescent="0.35">
      <c r="A28" s="22" t="s">
        <v>169</v>
      </c>
      <c r="B28" s="22" t="s">
        <v>153</v>
      </c>
    </row>
    <row r="29" spans="1:2" x14ac:dyDescent="0.35">
      <c r="A29" s="22" t="s">
        <v>170</v>
      </c>
      <c r="B29" s="22" t="s">
        <v>154</v>
      </c>
    </row>
    <row r="30" spans="1:2" x14ac:dyDescent="0.35">
      <c r="A30" s="22" t="s">
        <v>171</v>
      </c>
      <c r="B30" s="22" t="s">
        <v>155</v>
      </c>
    </row>
    <row r="31" spans="1:2" x14ac:dyDescent="0.35">
      <c r="A31" s="22" t="s">
        <v>172</v>
      </c>
      <c r="B31" s="22" t="s">
        <v>156</v>
      </c>
    </row>
    <row r="32" spans="1:2" x14ac:dyDescent="0.35">
      <c r="A32" s="22" t="s">
        <v>173</v>
      </c>
      <c r="B32" s="22" t="s">
        <v>157</v>
      </c>
    </row>
    <row r="33" spans="1:2" x14ac:dyDescent="0.35">
      <c r="A33" s="22" t="s">
        <v>174</v>
      </c>
      <c r="B33" s="22" t="s">
        <v>158</v>
      </c>
    </row>
    <row r="34" spans="1:2" ht="18" customHeight="1" x14ac:dyDescent="0.35">
      <c r="A34" s="22" t="s">
        <v>179</v>
      </c>
      <c r="B34" s="24" t="s">
        <v>159</v>
      </c>
    </row>
    <row r="35" spans="1:2" x14ac:dyDescent="0.35">
      <c r="A35" s="22" t="s">
        <v>175</v>
      </c>
      <c r="B35" s="24" t="s">
        <v>160</v>
      </c>
    </row>
    <row r="36" spans="1:2" x14ac:dyDescent="0.35">
      <c r="A36" s="22" t="s">
        <v>176</v>
      </c>
      <c r="B36" s="24" t="s">
        <v>161</v>
      </c>
    </row>
    <row r="37" spans="1:2" x14ac:dyDescent="0.35">
      <c r="A37" s="26" t="s">
        <v>177</v>
      </c>
      <c r="B37" s="25" t="s">
        <v>162</v>
      </c>
    </row>
    <row r="38" spans="1:2" x14ac:dyDescent="0.35">
      <c r="A38" s="14"/>
      <c r="B38" s="8"/>
    </row>
    <row r="39" spans="1:2" x14ac:dyDescent="0.35">
      <c r="A39" s="14" t="s">
        <v>139</v>
      </c>
      <c r="B39" s="8"/>
    </row>
    <row r="40" spans="1:2" x14ac:dyDescent="0.35">
      <c r="A40" s="14"/>
      <c r="B40" s="8"/>
    </row>
    <row r="41" spans="1:2" x14ac:dyDescent="0.35">
      <c r="A41" s="14" t="s">
        <v>140</v>
      </c>
      <c r="B41" s="8"/>
    </row>
    <row r="42" spans="1:2" ht="15" thickBot="1" x14ac:dyDescent="0.4">
      <c r="A42" s="9"/>
      <c r="B42" s="10"/>
    </row>
    <row r="45" spans="1:2" x14ac:dyDescent="0.35">
      <c r="A45" s="3" t="s">
        <v>145</v>
      </c>
    </row>
    <row r="48" spans="1:2" x14ac:dyDescent="0.35">
      <c r="A48" t="s">
        <v>146</v>
      </c>
    </row>
    <row r="50" spans="1:1" x14ac:dyDescent="0.35">
      <c r="A50" s="82"/>
    </row>
    <row r="59" spans="1:1" x14ac:dyDescent="0.35">
      <c r="A59" t="s">
        <v>197</v>
      </c>
    </row>
    <row r="60" spans="1:1" x14ac:dyDescent="0.35">
      <c r="A60" t="s">
        <v>198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FC4B5B3DF99A4EB93E0A7FF2358D6A" ma:contentTypeVersion="13" ma:contentTypeDescription="Create a new document." ma:contentTypeScope="" ma:versionID="af72e7566204b6e844c0c2ba71e55674">
  <xsd:schema xmlns:xsd="http://www.w3.org/2001/XMLSchema" xmlns:xs="http://www.w3.org/2001/XMLSchema" xmlns:p="http://schemas.microsoft.com/office/2006/metadata/properties" xmlns:ns3="4ac8d219-4b2a-4597-945f-d6b0c4c6f0b5" xmlns:ns4="6b550586-f2f5-449f-8464-d41064f56865" targetNamespace="http://schemas.microsoft.com/office/2006/metadata/properties" ma:root="true" ma:fieldsID="12b448c0581bc61bf6729c6f29830c65" ns3:_="" ns4:_="">
    <xsd:import namespace="4ac8d219-4b2a-4597-945f-d6b0c4c6f0b5"/>
    <xsd:import namespace="6b550586-f2f5-449f-8464-d41064f5686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8d219-4b2a-4597-945f-d6b0c4c6f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50586-f2f5-449f-8464-d41064f568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ADB931-22CB-461D-9BD8-DD068EE32F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322CF0-B579-48C8-9B34-A21107422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8d219-4b2a-4597-945f-d6b0c4c6f0b5"/>
    <ds:schemaRef ds:uri="6b550586-f2f5-449f-8464-d41064f568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E1DE1A-7AAB-4CBE-A9E4-ACC3BAE506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Baixa Densidade</vt:lpstr>
      <vt:lpstr>Simulador_ES</vt:lpstr>
      <vt:lpstr>Referências</vt:lpstr>
      <vt:lpstr>Auxiliar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 2020</dc:creator>
  <cp:lastModifiedBy>Clarisse  Vistas</cp:lastModifiedBy>
  <dcterms:created xsi:type="dcterms:W3CDTF">2017-05-14T21:42:36Z</dcterms:created>
  <dcterms:modified xsi:type="dcterms:W3CDTF">2022-02-07T12:59:01Z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0x01010097FC4B5B3DF99A4EB93E0A7FF2358D6A</vt:lpwstr>
  </property>
</Properties>
</file>